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0" yWindow="120" windowWidth="22560" windowHeight="12180" tabRatio="874" firstSheet="1" activeTab="6"/>
  </bookViews>
  <sheets>
    <sheet name="FormulesSyst.Aurard." sheetId="1" state="hidden" r:id="rId1"/>
    <sheet name="5.6 éq.OK" sheetId="12" r:id="rId2"/>
    <sheet name="7.8 éq.OK" sheetId="21" r:id="rId3"/>
    <sheet name="9.10 éq.OK" sheetId="10" r:id="rId4"/>
    <sheet name="11.12 éq.OK" sheetId="9" r:id="rId5"/>
    <sheet name="13.14 éq.OK" sheetId="8" r:id="rId6"/>
    <sheet name="15.16 éq.OK" sheetId="2" r:id="rId7"/>
    <sheet name="17.18 éq.OK" sheetId="13" r:id="rId8"/>
    <sheet name="19.20 éq.OK" sheetId="14" r:id="rId9"/>
    <sheet name="21.22 éq." sheetId="15" r:id="rId10"/>
    <sheet name="23.24 éq._5" sheetId="16" r:id="rId11"/>
    <sheet name="25.26 éq._5" sheetId="17" r:id="rId12"/>
    <sheet name="27.28 éq." sheetId="18" r:id="rId13"/>
    <sheet name="29.30éq.V" sheetId="19" r:id="rId14"/>
    <sheet name="31.32éq.V" sheetId="20" r:id="rId15"/>
    <sheet name="Feuil1" sheetId="22" r:id="rId16"/>
  </sheets>
  <definedNames>
    <definedName name="_xlnm._FilterDatabase" localSheetId="1" hidden="1">'5.6 éq.OK'!$H$1:$N$12</definedName>
    <definedName name="_xlnm.Print_Area" localSheetId="4">'11.12 éq.OK'!$A$1:$AX$37</definedName>
    <definedName name="_xlnm.Print_Area" localSheetId="5">'13.14 éq.OK'!$A$1:$AU$37</definedName>
    <definedName name="_xlnm.Print_Area" localSheetId="6">'15.16 éq.OK'!$A$1:$AY$49</definedName>
    <definedName name="_xlnm.Print_Area" localSheetId="8">'19.20 éq.OK'!$A$1:$AV$44</definedName>
    <definedName name="_xlnm.Print_Area" localSheetId="1">'5.6 éq.OK'!$A$1:$AV$23</definedName>
    <definedName name="_xlnm.Print_Area" localSheetId="3">'9.10 éq.OK'!$C$1:$AV$32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6" i="20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Z34" i="19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Z32" i="18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AN5" i="13"/>
  <c r="AN16" i="9"/>
  <c r="AN6" i="21"/>
  <c r="AN7"/>
  <c r="AN8"/>
  <c r="AN9"/>
  <c r="AN10"/>
  <c r="AN11"/>
  <c r="AN12"/>
  <c r="AN6" i="10"/>
  <c r="AN7"/>
  <c r="AN8"/>
  <c r="AN9"/>
  <c r="AN10"/>
  <c r="AN11"/>
  <c r="AN12"/>
  <c r="AN13"/>
  <c r="AN14"/>
  <c r="AN6" i="9"/>
  <c r="AN7"/>
  <c r="AN8"/>
  <c r="AN9"/>
  <c r="AN10"/>
  <c r="AN11"/>
  <c r="AN12"/>
  <c r="AN13"/>
  <c r="AN14"/>
  <c r="AN15"/>
  <c r="AN6" i="13"/>
  <c r="AN7"/>
  <c r="AN8"/>
  <c r="AN9"/>
  <c r="AN10"/>
  <c r="AN11"/>
  <c r="AN12"/>
  <c r="AN13"/>
  <c r="AN14"/>
  <c r="AN15"/>
  <c r="AN16"/>
  <c r="AN17"/>
  <c r="AN18"/>
  <c r="AN19"/>
  <c r="AN20"/>
  <c r="AN21"/>
  <c r="AN22"/>
  <c r="AN6" i="14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6" i="15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6" i="17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5"/>
  <c r="AN5" i="15"/>
  <c r="AN5" i="14"/>
  <c r="AN5" i="9"/>
  <c r="AN5" i="10"/>
  <c r="AN5" i="21"/>
  <c r="Z30" i="17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Y11" i="16"/>
  <c r="Y11" i="15"/>
  <c r="AW36" i="19"/>
  <c r="AV36"/>
  <c r="AV38" i="20"/>
  <c r="AL38"/>
  <c r="AW38" s="1"/>
  <c r="AK38"/>
  <c r="AW34" i="18"/>
  <c r="AV34"/>
  <c r="AW32" i="17"/>
  <c r="AV32"/>
  <c r="AW30" i="16"/>
  <c r="AV30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R21" i="15"/>
  <c r="R22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R26"/>
  <c r="R25"/>
  <c r="R24"/>
  <c r="R23"/>
  <c r="R20"/>
  <c r="R19"/>
  <c r="R18"/>
  <c r="R17"/>
  <c r="R16"/>
  <c r="R15"/>
  <c r="R14"/>
  <c r="R13"/>
  <c r="R12"/>
  <c r="R11"/>
  <c r="R10"/>
  <c r="R9"/>
  <c r="R8"/>
  <c r="R7"/>
  <c r="R6"/>
  <c r="R5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Z24" i="1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Z22" i="13"/>
  <c r="Z21"/>
  <c r="Z20"/>
  <c r="Z19"/>
  <c r="Z18"/>
  <c r="Z17"/>
  <c r="Z16"/>
  <c r="Z15"/>
  <c r="Z14"/>
  <c r="Z13"/>
  <c r="Z12"/>
  <c r="Z11"/>
  <c r="Z10"/>
  <c r="Z9"/>
  <c r="Z8"/>
  <c r="Z7"/>
  <c r="Z6"/>
  <c r="Z5"/>
  <c r="R22"/>
  <c r="R21"/>
  <c r="R20"/>
  <c r="R19"/>
  <c r="R18"/>
  <c r="R17"/>
  <c r="R16"/>
  <c r="R15"/>
  <c r="R14"/>
  <c r="R13"/>
  <c r="R12"/>
  <c r="R11"/>
  <c r="R10"/>
  <c r="R9"/>
  <c r="R8"/>
  <c r="R7"/>
  <c r="R6"/>
  <c r="R5"/>
  <c r="J22"/>
  <c r="J21"/>
  <c r="J20"/>
  <c r="J19"/>
  <c r="J18"/>
  <c r="J17"/>
  <c r="J16"/>
  <c r="J15"/>
  <c r="J14"/>
  <c r="J13"/>
  <c r="J12"/>
  <c r="J11"/>
  <c r="J10"/>
  <c r="J9"/>
  <c r="J8"/>
  <c r="J7"/>
  <c r="J6"/>
  <c r="J5"/>
  <c r="Z10" i="12"/>
  <c r="Z9"/>
  <c r="Z8"/>
  <c r="Z7"/>
  <c r="Z6"/>
  <c r="Z5"/>
  <c r="R10"/>
  <c r="R9"/>
  <c r="R8"/>
  <c r="R7"/>
  <c r="R6"/>
  <c r="R5"/>
  <c r="J10"/>
  <c r="J9"/>
  <c r="J8"/>
  <c r="J7"/>
  <c r="J6"/>
  <c r="J5"/>
  <c r="Z12" i="21"/>
  <c r="Z11"/>
  <c r="Z10"/>
  <c r="Z9"/>
  <c r="Z8"/>
  <c r="Z7"/>
  <c r="Z6"/>
  <c r="Z5"/>
  <c r="R12"/>
  <c r="R11"/>
  <c r="R10"/>
  <c r="R9"/>
  <c r="R8"/>
  <c r="R7"/>
  <c r="R6"/>
  <c r="R5"/>
  <c r="J12"/>
  <c r="J11"/>
  <c r="J10"/>
  <c r="J9"/>
  <c r="J8"/>
  <c r="J7"/>
  <c r="J6"/>
  <c r="J5"/>
  <c r="M19" i="8"/>
  <c r="Z14" i="10"/>
  <c r="Z13"/>
  <c r="Z12"/>
  <c r="Z11"/>
  <c r="Z10"/>
  <c r="Z9"/>
  <c r="Z8"/>
  <c r="Z7"/>
  <c r="Z6"/>
  <c r="Z5"/>
  <c r="R14"/>
  <c r="R13"/>
  <c r="R12"/>
  <c r="R11"/>
  <c r="R10"/>
  <c r="R9"/>
  <c r="R8"/>
  <c r="R7"/>
  <c r="R6"/>
  <c r="R5"/>
  <c r="AC15"/>
  <c r="U15"/>
  <c r="J14"/>
  <c r="J13"/>
  <c r="J12"/>
  <c r="J11"/>
  <c r="J10"/>
  <c r="J9"/>
  <c r="J8"/>
  <c r="J7"/>
  <c r="J6"/>
  <c r="J5"/>
  <c r="Z16" i="9"/>
  <c r="Z15"/>
  <c r="Z14"/>
  <c r="Z13"/>
  <c r="Z12"/>
  <c r="Z11"/>
  <c r="Z10"/>
  <c r="Z9"/>
  <c r="Z8"/>
  <c r="Z7"/>
  <c r="Z6"/>
  <c r="Z5"/>
  <c r="R16"/>
  <c r="R15"/>
  <c r="R14"/>
  <c r="R13"/>
  <c r="R12"/>
  <c r="R11"/>
  <c r="R10"/>
  <c r="R9"/>
  <c r="R8"/>
  <c r="R7"/>
  <c r="R6"/>
  <c r="R5"/>
  <c r="J16"/>
  <c r="J15"/>
  <c r="J14"/>
  <c r="J13"/>
  <c r="J12"/>
  <c r="J11"/>
  <c r="J10"/>
  <c r="J9"/>
  <c r="J8"/>
  <c r="J7"/>
  <c r="J6"/>
  <c r="J5"/>
  <c r="Z18" i="8"/>
  <c r="Z17"/>
  <c r="Z16"/>
  <c r="Z15"/>
  <c r="Z14"/>
  <c r="Z13"/>
  <c r="Z12"/>
  <c r="Z11"/>
  <c r="Z10"/>
  <c r="Z9"/>
  <c r="Z8"/>
  <c r="Z7"/>
  <c r="Z6"/>
  <c r="Z5"/>
  <c r="R18"/>
  <c r="R17"/>
  <c r="R16"/>
  <c r="R15"/>
  <c r="R14"/>
  <c r="R13"/>
  <c r="R12"/>
  <c r="R11"/>
  <c r="R10"/>
  <c r="R9"/>
  <c r="R8"/>
  <c r="R7"/>
  <c r="R6"/>
  <c r="R5"/>
  <c r="J18"/>
  <c r="J17"/>
  <c r="J16"/>
  <c r="J15"/>
  <c r="J14"/>
  <c r="J13"/>
  <c r="J12"/>
  <c r="J11"/>
  <c r="J10"/>
  <c r="J9"/>
  <c r="J8"/>
  <c r="J7"/>
  <c r="J5"/>
  <c r="J6"/>
  <c r="U17" i="9"/>
  <c r="AC21" i="2"/>
  <c r="Z20"/>
  <c r="Z19"/>
  <c r="Z18"/>
  <c r="Z16"/>
  <c r="Z15"/>
  <c r="Z14"/>
  <c r="Z13"/>
  <c r="Z12"/>
  <c r="Z11"/>
  <c r="Z10"/>
  <c r="Z9"/>
  <c r="Z8"/>
  <c r="Z7"/>
  <c r="Z6"/>
  <c r="Z5"/>
  <c r="R20"/>
  <c r="R19"/>
  <c r="R18"/>
  <c r="R17"/>
  <c r="R16"/>
  <c r="R15"/>
  <c r="R14"/>
  <c r="R12"/>
  <c r="R11"/>
  <c r="R10"/>
  <c r="R9"/>
  <c r="R8"/>
  <c r="R7"/>
  <c r="R6"/>
  <c r="R5"/>
  <c r="J20"/>
  <c r="J19"/>
  <c r="J18"/>
  <c r="J17"/>
  <c r="J16"/>
  <c r="J15"/>
  <c r="J14"/>
  <c r="J13"/>
  <c r="J12"/>
  <c r="J11"/>
  <c r="J10"/>
  <c r="J9"/>
  <c r="J8"/>
  <c r="J7"/>
  <c r="J6"/>
  <c r="Z17"/>
  <c r="R13"/>
  <c r="J5"/>
  <c r="Y36" i="20"/>
  <c r="Y33"/>
  <c r="J15" i="10" l="1"/>
  <c r="Z27" i="15"/>
  <c r="J13" i="21"/>
  <c r="E15" i="10"/>
  <c r="N5" i="13"/>
  <c r="N7"/>
  <c r="N9"/>
  <c r="N11"/>
  <c r="N13"/>
  <c r="N14"/>
  <c r="I5" i="9"/>
  <c r="I5" i="14"/>
  <c r="Q5" s="1"/>
  <c r="Y5" s="1"/>
  <c r="I6"/>
  <c r="Q15" s="1"/>
  <c r="Y20" s="1"/>
  <c r="I7"/>
  <c r="Q16" s="1"/>
  <c r="Y14" s="1"/>
  <c r="I8"/>
  <c r="Q6" s="1"/>
  <c r="Y9" s="1"/>
  <c r="I9"/>
  <c r="Q17" s="1"/>
  <c r="Y21" s="1"/>
  <c r="I10"/>
  <c r="Q7" s="1"/>
  <c r="Y11" s="1"/>
  <c r="I11"/>
  <c r="Q8" s="1"/>
  <c r="Y6" s="1"/>
  <c r="I12"/>
  <c r="Q18" s="1"/>
  <c r="Y15" s="1"/>
  <c r="I13"/>
  <c r="Q9" s="1"/>
  <c r="Y12" s="1"/>
  <c r="I14"/>
  <c r="Q19" s="1"/>
  <c r="Y16" s="1"/>
  <c r="I15"/>
  <c r="Q20" s="1"/>
  <c r="Y22" s="1"/>
  <c r="I16"/>
  <c r="Q10" s="1"/>
  <c r="Y7" s="1"/>
  <c r="I17"/>
  <c r="Q21" s="1"/>
  <c r="Y17" s="1"/>
  <c r="I18"/>
  <c r="Q11" s="1"/>
  <c r="Y8" s="1"/>
  <c r="I19"/>
  <c r="Q12" s="1"/>
  <c r="Y13" s="1"/>
  <c r="I20"/>
  <c r="Q22" s="1"/>
  <c r="Y23" s="1"/>
  <c r="I21"/>
  <c r="Q13" s="1"/>
  <c r="Y10" s="1"/>
  <c r="I22"/>
  <c r="Q23" s="1"/>
  <c r="Y18" s="1"/>
  <c r="I23"/>
  <c r="Q14" s="1"/>
  <c r="Y19" s="1"/>
  <c r="I24"/>
  <c r="Q24" s="1"/>
  <c r="Y24" s="1"/>
  <c r="N15" i="19"/>
  <c r="N16"/>
  <c r="Y35" i="20"/>
  <c r="Y34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Q11" i="9"/>
  <c r="Y14" s="1"/>
  <c r="E37" i="20"/>
  <c r="E35" i="19"/>
  <c r="E33" i="18"/>
  <c r="E31" i="17"/>
  <c r="E29" i="16"/>
  <c r="E27" i="15"/>
  <c r="E25" i="14"/>
  <c r="E23" i="13"/>
  <c r="I36" i="20"/>
  <c r="Q36" s="1"/>
  <c r="I35"/>
  <c r="Q20" s="1"/>
  <c r="I34"/>
  <c r="Q35" s="1"/>
  <c r="I33"/>
  <c r="Q19" s="1"/>
  <c r="I32"/>
  <c r="Q34" s="1"/>
  <c r="I31"/>
  <c r="Q18" s="1"/>
  <c r="I30"/>
  <c r="Q33" s="1"/>
  <c r="I29"/>
  <c r="Q17" s="1"/>
  <c r="I28"/>
  <c r="Q32" s="1"/>
  <c r="I27"/>
  <c r="Q16" s="1"/>
  <c r="I26"/>
  <c r="Q31" s="1"/>
  <c r="I25"/>
  <c r="Q15" s="1"/>
  <c r="I24"/>
  <c r="Q30" s="1"/>
  <c r="I23"/>
  <c r="Q14" s="1"/>
  <c r="I22"/>
  <c r="Q29" s="1"/>
  <c r="I21"/>
  <c r="Q13" s="1"/>
  <c r="I20"/>
  <c r="Q28" s="1"/>
  <c r="I19"/>
  <c r="Q12" s="1"/>
  <c r="I18"/>
  <c r="Q27" s="1"/>
  <c r="I17"/>
  <c r="Q11" s="1"/>
  <c r="I16"/>
  <c r="Q26" s="1"/>
  <c r="I15"/>
  <c r="Q10" s="1"/>
  <c r="I14"/>
  <c r="Q25" s="1"/>
  <c r="I13"/>
  <c r="Q9" s="1"/>
  <c r="I12"/>
  <c r="Q24" s="1"/>
  <c r="I11"/>
  <c r="Q8" s="1"/>
  <c r="I10"/>
  <c r="Q23" s="1"/>
  <c r="I9"/>
  <c r="Q7" s="1"/>
  <c r="I8"/>
  <c r="Q22" s="1"/>
  <c r="I7"/>
  <c r="Q6" s="1"/>
  <c r="I6"/>
  <c r="Q21" s="1"/>
  <c r="I5"/>
  <c r="Q5" s="1"/>
  <c r="I34" i="19"/>
  <c r="Q34" s="1"/>
  <c r="I33"/>
  <c r="Q19" s="1"/>
  <c r="Y12" s="1"/>
  <c r="I32"/>
  <c r="Q33" s="1"/>
  <c r="I31"/>
  <c r="Q18" s="1"/>
  <c r="Y19" s="1"/>
  <c r="I30"/>
  <c r="Q32" s="1"/>
  <c r="I29"/>
  <c r="Q17" s="1"/>
  <c r="Y11" s="1"/>
  <c r="I28"/>
  <c r="Q31" s="1"/>
  <c r="I27"/>
  <c r="Q16" s="1"/>
  <c r="Y18" s="1"/>
  <c r="I26"/>
  <c r="Q30" s="1"/>
  <c r="I25"/>
  <c r="Q15" s="1"/>
  <c r="Y10" s="1"/>
  <c r="I24"/>
  <c r="Q29" s="1"/>
  <c r="I23"/>
  <c r="Q14" s="1"/>
  <c r="Y17" s="1"/>
  <c r="I22"/>
  <c r="Q28" s="1"/>
  <c r="I21"/>
  <c r="Q13" s="1"/>
  <c r="Y9" s="1"/>
  <c r="I20"/>
  <c r="Q27" s="1"/>
  <c r="I19"/>
  <c r="Q12" s="1"/>
  <c r="Y16" s="1"/>
  <c r="I18"/>
  <c r="Q26" s="1"/>
  <c r="I17"/>
  <c r="Q11" s="1"/>
  <c r="Y8" s="1"/>
  <c r="I16"/>
  <c r="Q25" s="1"/>
  <c r="I15"/>
  <c r="Q10" s="1"/>
  <c r="Y15" s="1"/>
  <c r="I14"/>
  <c r="Q24" s="1"/>
  <c r="I13"/>
  <c r="Q9" s="1"/>
  <c r="Y7" s="1"/>
  <c r="I12"/>
  <c r="Q23" s="1"/>
  <c r="I11"/>
  <c r="Q8" s="1"/>
  <c r="Y14" s="1"/>
  <c r="I10"/>
  <c r="Q22" s="1"/>
  <c r="I9"/>
  <c r="Q7" s="1"/>
  <c r="Y6" s="1"/>
  <c r="I8"/>
  <c r="Q21" s="1"/>
  <c r="I7"/>
  <c r="Q6" s="1"/>
  <c r="I6"/>
  <c r="Q20" s="1"/>
  <c r="I5"/>
  <c r="Q5" s="1"/>
  <c r="I32" i="18"/>
  <c r="Q32" s="1"/>
  <c r="Y25" s="1"/>
  <c r="I31"/>
  <c r="Q18" s="1"/>
  <c r="Y18" s="1"/>
  <c r="I30"/>
  <c r="Q31" s="1"/>
  <c r="Y32" s="1"/>
  <c r="I29"/>
  <c r="Q17" s="1"/>
  <c r="Y11" s="1"/>
  <c r="I28"/>
  <c r="Q30" s="1"/>
  <c r="Y31" s="1"/>
  <c r="I27"/>
  <c r="Q16" s="1"/>
  <c r="Y17" s="1"/>
  <c r="I26"/>
  <c r="Q29" s="1"/>
  <c r="Y24" s="1"/>
  <c r="I25"/>
  <c r="Q15" s="1"/>
  <c r="Y10" s="1"/>
  <c r="I24"/>
  <c r="Q28" s="1"/>
  <c r="Y30" s="1"/>
  <c r="I23"/>
  <c r="Q14" s="1"/>
  <c r="Y16" s="1"/>
  <c r="I22"/>
  <c r="Q27" s="1"/>
  <c r="Y23" s="1"/>
  <c r="I21"/>
  <c r="Q13" s="1"/>
  <c r="Y9" s="1"/>
  <c r="I20"/>
  <c r="Q26" s="1"/>
  <c r="Y29" s="1"/>
  <c r="I19"/>
  <c r="Q12" s="1"/>
  <c r="Y15" s="1"/>
  <c r="I18"/>
  <c r="Q25" s="1"/>
  <c r="Y22" s="1"/>
  <c r="I17"/>
  <c r="Q11" s="1"/>
  <c r="Y8" s="1"/>
  <c r="I16"/>
  <c r="Q24" s="1"/>
  <c r="Y28" s="1"/>
  <c r="I15"/>
  <c r="Q10" s="1"/>
  <c r="Y14" s="1"/>
  <c r="I14"/>
  <c r="Q23" s="1"/>
  <c r="Y21" s="1"/>
  <c r="I13"/>
  <c r="Q9" s="1"/>
  <c r="Y7" s="1"/>
  <c r="I12"/>
  <c r="Q22" s="1"/>
  <c r="Y27" s="1"/>
  <c r="I11"/>
  <c r="Q8" s="1"/>
  <c r="Y13" s="1"/>
  <c r="I10"/>
  <c r="Q21" s="1"/>
  <c r="Y20" s="1"/>
  <c r="I9"/>
  <c r="Q7" s="1"/>
  <c r="Y6" s="1"/>
  <c r="I8"/>
  <c r="Q20" s="1"/>
  <c r="Y26" s="1"/>
  <c r="I7"/>
  <c r="Q6" s="1"/>
  <c r="Y12" s="1"/>
  <c r="I6"/>
  <c r="Q19" s="1"/>
  <c r="Y19" s="1"/>
  <c r="I5"/>
  <c r="Q5" s="1"/>
  <c r="Y5" s="1"/>
  <c r="I30" i="17"/>
  <c r="Q30" s="1"/>
  <c r="I29"/>
  <c r="Q17" s="1"/>
  <c r="Y6" s="1"/>
  <c r="I28"/>
  <c r="Q29" s="1"/>
  <c r="I27"/>
  <c r="Q16" s="1"/>
  <c r="Y18" s="1"/>
  <c r="I26"/>
  <c r="Q28" s="1"/>
  <c r="I25"/>
  <c r="Q15" s="1"/>
  <c r="Y10" s="1"/>
  <c r="I24"/>
  <c r="Q27" s="1"/>
  <c r="I23"/>
  <c r="Q14" s="1"/>
  <c r="Y17" s="1"/>
  <c r="I22"/>
  <c r="Q26" s="1"/>
  <c r="I21"/>
  <c r="Q13" s="1"/>
  <c r="Y9" s="1"/>
  <c r="I20"/>
  <c r="Q25" s="1"/>
  <c r="I19"/>
  <c r="Q12" s="1"/>
  <c r="Y16" s="1"/>
  <c r="I18"/>
  <c r="Q24" s="1"/>
  <c r="I17"/>
  <c r="Q11" s="1"/>
  <c r="Y8" s="1"/>
  <c r="I16"/>
  <c r="Q23" s="1"/>
  <c r="I15"/>
  <c r="Q10" s="1"/>
  <c r="Y15" s="1"/>
  <c r="I14"/>
  <c r="Q22" s="1"/>
  <c r="I13"/>
  <c r="Q9" s="1"/>
  <c r="Y7" s="1"/>
  <c r="I12"/>
  <c r="Q21" s="1"/>
  <c r="I11"/>
  <c r="Q8" s="1"/>
  <c r="Y14" s="1"/>
  <c r="I10"/>
  <c r="Q20" s="1"/>
  <c r="I9"/>
  <c r="Q7" s="1"/>
  <c r="Y11" s="1"/>
  <c r="I8"/>
  <c r="Q19" s="1"/>
  <c r="I7"/>
  <c r="Q6" s="1"/>
  <c r="Y13" s="1"/>
  <c r="I6"/>
  <c r="Q18" s="1"/>
  <c r="I5"/>
  <c r="Q5" s="1"/>
  <c r="Y5" s="1"/>
  <c r="I28" i="16"/>
  <c r="AG28" s="1"/>
  <c r="I27"/>
  <c r="AG27" s="1"/>
  <c r="I26"/>
  <c r="AG26" s="1"/>
  <c r="I25"/>
  <c r="AG25" s="1"/>
  <c r="I24"/>
  <c r="AG24" s="1"/>
  <c r="I23"/>
  <c r="AG23" s="1"/>
  <c r="I22"/>
  <c r="AG22" s="1"/>
  <c r="I21"/>
  <c r="AG21" s="1"/>
  <c r="I20"/>
  <c r="AG20" s="1"/>
  <c r="I19"/>
  <c r="AG19" s="1"/>
  <c r="I18"/>
  <c r="AG18" s="1"/>
  <c r="I17"/>
  <c r="AG17" s="1"/>
  <c r="I16"/>
  <c r="AG16" s="1"/>
  <c r="I15"/>
  <c r="AG15" s="1"/>
  <c r="I14"/>
  <c r="AG14" s="1"/>
  <c r="I13"/>
  <c r="AG13" s="1"/>
  <c r="I12"/>
  <c r="AG12" s="1"/>
  <c r="I11"/>
  <c r="AG11" s="1"/>
  <c r="I10"/>
  <c r="AG10" s="1"/>
  <c r="I9"/>
  <c r="AG9" s="1"/>
  <c r="I8"/>
  <c r="AG8" s="1"/>
  <c r="I7"/>
  <c r="AG7" s="1"/>
  <c r="I6"/>
  <c r="AG6" s="1"/>
  <c r="I5"/>
  <c r="AG5" s="1"/>
  <c r="AG24" i="14"/>
  <c r="AG23"/>
  <c r="AG22"/>
  <c r="AG21"/>
  <c r="AG20"/>
  <c r="AG19"/>
  <c r="AG18"/>
  <c r="AG16"/>
  <c r="AG15"/>
  <c r="AG14"/>
  <c r="AG13"/>
  <c r="AG12"/>
  <c r="AG11"/>
  <c r="AG10"/>
  <c r="AG8"/>
  <c r="AG7"/>
  <c r="AG6"/>
  <c r="AG5"/>
  <c r="I12" i="21"/>
  <c r="Q12" s="1"/>
  <c r="Y10" s="1"/>
  <c r="I11"/>
  <c r="Q8" s="1"/>
  <c r="Y6" s="1"/>
  <c r="I10"/>
  <c r="Q11" s="1"/>
  <c r="Y12" s="1"/>
  <c r="I9"/>
  <c r="I8"/>
  <c r="Q10" s="1"/>
  <c r="Y9" s="1"/>
  <c r="I7"/>
  <c r="I6"/>
  <c r="Q9" s="1"/>
  <c r="Y11" s="1"/>
  <c r="I5"/>
  <c r="I10" i="12"/>
  <c r="Q7" s="1"/>
  <c r="I9"/>
  <c r="Q10" s="1"/>
  <c r="I8"/>
  <c r="I7"/>
  <c r="I6"/>
  <c r="I5"/>
  <c r="I26" i="15"/>
  <c r="Q26" s="1"/>
  <c r="Y21" s="1"/>
  <c r="I25"/>
  <c r="Q15" s="1"/>
  <c r="Y16" s="1"/>
  <c r="I24"/>
  <c r="Q25" s="1"/>
  <c r="Y26" s="1"/>
  <c r="I23"/>
  <c r="Q14" s="1"/>
  <c r="Y15" s="1"/>
  <c r="I22"/>
  <c r="Q24" s="1"/>
  <c r="Y20" s="1"/>
  <c r="I21"/>
  <c r="Q13" s="1"/>
  <c r="Y9" s="1"/>
  <c r="I20"/>
  <c r="Q23" s="1"/>
  <c r="Y25" s="1"/>
  <c r="I19"/>
  <c r="Q12" s="1"/>
  <c r="Y14" s="1"/>
  <c r="I18"/>
  <c r="Q11" s="1"/>
  <c r="Y8" s="1"/>
  <c r="I17"/>
  <c r="Q22" s="1"/>
  <c r="Y19" s="1"/>
  <c r="I16"/>
  <c r="Q10" s="1"/>
  <c r="Y7" s="1"/>
  <c r="I15"/>
  <c r="Q21" s="1"/>
  <c r="Y24" s="1"/>
  <c r="I14"/>
  <c r="Q20" s="1"/>
  <c r="Y23" s="1"/>
  <c r="I13"/>
  <c r="Q9" s="1"/>
  <c r="Y13" s="1"/>
  <c r="I12"/>
  <c r="Q19" s="1"/>
  <c r="Y18" s="1"/>
  <c r="I11"/>
  <c r="Q8" s="1"/>
  <c r="Y6" s="1"/>
  <c r="I10"/>
  <c r="Q7" s="1"/>
  <c r="Y12" s="1"/>
  <c r="I9"/>
  <c r="Q18" s="1"/>
  <c r="Y22" s="1"/>
  <c r="I8"/>
  <c r="Q6" s="1"/>
  <c r="I7"/>
  <c r="Q17" s="1"/>
  <c r="Y17" s="1"/>
  <c r="I6"/>
  <c r="Q16" s="1"/>
  <c r="Y10" s="1"/>
  <c r="I5"/>
  <c r="Q5" s="1"/>
  <c r="Y5" s="1"/>
  <c r="I22" i="13"/>
  <c r="I21"/>
  <c r="I20"/>
  <c r="I19"/>
  <c r="I18"/>
  <c r="I17"/>
  <c r="I16"/>
  <c r="I15"/>
  <c r="I14"/>
  <c r="I13"/>
  <c r="I12"/>
  <c r="I11"/>
  <c r="I10"/>
  <c r="I9"/>
  <c r="I8"/>
  <c r="I7"/>
  <c r="I6"/>
  <c r="I5"/>
  <c r="I20" i="2"/>
  <c r="Q10" s="1"/>
  <c r="Y10" s="1"/>
  <c r="I19"/>
  <c r="Q17" s="1"/>
  <c r="Y20" s="1"/>
  <c r="I18"/>
  <c r="Q8" s="1"/>
  <c r="Y12" s="1"/>
  <c r="I17"/>
  <c r="Q20" s="1"/>
  <c r="Y19" s="1"/>
  <c r="I16"/>
  <c r="Q6" s="1"/>
  <c r="I15"/>
  <c r="Q16" s="1"/>
  <c r="Y16" s="1"/>
  <c r="I14"/>
  <c r="Q19" s="1"/>
  <c r="Y13" s="1"/>
  <c r="I13"/>
  <c r="Q5" s="1"/>
  <c r="I12"/>
  <c r="I11"/>
  <c r="Q18" s="1"/>
  <c r="Y14" s="1"/>
  <c r="I10"/>
  <c r="Q14" s="1"/>
  <c r="I9"/>
  <c r="Q12" s="1"/>
  <c r="Y7" s="1"/>
  <c r="I8"/>
  <c r="Q15" s="1"/>
  <c r="I7"/>
  <c r="Q9" s="1"/>
  <c r="Y6" s="1"/>
  <c r="I6"/>
  <c r="Q13" s="1"/>
  <c r="Y15" s="1"/>
  <c r="I5"/>
  <c r="Q7" s="1"/>
  <c r="Y8" s="1"/>
  <c r="I18" i="8"/>
  <c r="Q18" s="1"/>
  <c r="I17"/>
  <c r="Q11" s="1"/>
  <c r="I16"/>
  <c r="Q17" s="1"/>
  <c r="I15"/>
  <c r="Q10" s="1"/>
  <c r="I14"/>
  <c r="Q16" s="1"/>
  <c r="I13"/>
  <c r="Q9" s="1"/>
  <c r="I12"/>
  <c r="Q15" s="1"/>
  <c r="I11"/>
  <c r="Q8" s="1"/>
  <c r="I10"/>
  <c r="Q14" s="1"/>
  <c r="I9"/>
  <c r="Q7" s="1"/>
  <c r="I8"/>
  <c r="Q13" s="1"/>
  <c r="I7"/>
  <c r="Q6" s="1"/>
  <c r="I6"/>
  <c r="Q5" s="1"/>
  <c r="I5"/>
  <c r="Q12" s="1"/>
  <c r="I16" i="9"/>
  <c r="Q16" s="1"/>
  <c r="Y16" s="1"/>
  <c r="I15"/>
  <c r="Q10" s="1"/>
  <c r="Y7" s="1"/>
  <c r="I14"/>
  <c r="Q9" s="1"/>
  <c r="Y13" s="1"/>
  <c r="I13"/>
  <c r="Q15" s="1"/>
  <c r="Y10" s="1"/>
  <c r="I12"/>
  <c r="Q8" s="1"/>
  <c r="Y6" s="1"/>
  <c r="I11"/>
  <c r="Q14" s="1"/>
  <c r="Y9" s="1"/>
  <c r="I10"/>
  <c r="Q7" s="1"/>
  <c r="Y12" s="1"/>
  <c r="I9"/>
  <c r="Q13" s="1"/>
  <c r="Y15" s="1"/>
  <c r="I8"/>
  <c r="Q6" s="1"/>
  <c r="Y5" s="1"/>
  <c r="I7"/>
  <c r="Q12" s="1"/>
  <c r="Y8" s="1"/>
  <c r="I6"/>
  <c r="Q5" s="1"/>
  <c r="Y11" s="1"/>
  <c r="M15" i="10"/>
  <c r="AJ16" s="1"/>
  <c r="AU16" s="1"/>
  <c r="I5"/>
  <c r="Q10" s="1"/>
  <c r="I14"/>
  <c r="I13"/>
  <c r="I12"/>
  <c r="I11"/>
  <c r="I10"/>
  <c r="I9"/>
  <c r="I8"/>
  <c r="I7"/>
  <c r="I6"/>
  <c r="Y13" i="19" l="1"/>
  <c r="Y18" i="2"/>
  <c r="Q11"/>
  <c r="Y11" s="1"/>
  <c r="AG9" i="14"/>
  <c r="AG17"/>
  <c r="Q5" i="16"/>
  <c r="Y5" s="1"/>
  <c r="Q7"/>
  <c r="Y12" s="1"/>
  <c r="Q9"/>
  <c r="Y13" s="1"/>
  <c r="Q11"/>
  <c r="Y8" s="1"/>
  <c r="Q13"/>
  <c r="Y9" s="1"/>
  <c r="Q15"/>
  <c r="Y16" s="1"/>
  <c r="Q17"/>
  <c r="Y23" s="1"/>
  <c r="Q19"/>
  <c r="Y18" s="1"/>
  <c r="Q21"/>
  <c r="Y19" s="1"/>
  <c r="Q23"/>
  <c r="Y20" s="1"/>
  <c r="Q25"/>
  <c r="Y21" s="1"/>
  <c r="Q27"/>
  <c r="Y28" s="1"/>
  <c r="Q6"/>
  <c r="Q8"/>
  <c r="Y6" s="1"/>
  <c r="Q10"/>
  <c r="Y7" s="1"/>
  <c r="Q12"/>
  <c r="Y14" s="1"/>
  <c r="Q14"/>
  <c r="Y15" s="1"/>
  <c r="Q16"/>
  <c r="Y10" s="1"/>
  <c r="Q18"/>
  <c r="Y17" s="1"/>
  <c r="Q20"/>
  <c r="Y24" s="1"/>
  <c r="Q22"/>
  <c r="Y25" s="1"/>
  <c r="Q24"/>
  <c r="Y26" s="1"/>
  <c r="Q26"/>
  <c r="Y27" s="1"/>
  <c r="Q28"/>
  <c r="Y22" s="1"/>
  <c r="AJ5" i="14"/>
  <c r="AJ7"/>
  <c r="AJ9"/>
  <c r="AJ11"/>
  <c r="AJ13"/>
  <c r="AJ15"/>
  <c r="AJ17"/>
  <c r="AJ19"/>
  <c r="AJ21"/>
  <c r="AJ23"/>
  <c r="AJ6"/>
  <c r="AJ8"/>
  <c r="AJ10"/>
  <c r="AJ12"/>
  <c r="AJ14"/>
  <c r="AJ16"/>
  <c r="AJ18"/>
  <c r="AJ20"/>
  <c r="AJ22"/>
  <c r="AJ24"/>
  <c r="AG5" i="13"/>
  <c r="Q5"/>
  <c r="AG7"/>
  <c r="Q15"/>
  <c r="AG9"/>
  <c r="Q16"/>
  <c r="AG11"/>
  <c r="Q8"/>
  <c r="AG13"/>
  <c r="Q9"/>
  <c r="AG15"/>
  <c r="Q19"/>
  <c r="AG17"/>
  <c r="Q20"/>
  <c r="AG19"/>
  <c r="Q12"/>
  <c r="AG21"/>
  <c r="Q13"/>
  <c r="AG6"/>
  <c r="Q14"/>
  <c r="AG8"/>
  <c r="Q6"/>
  <c r="AG10"/>
  <c r="Q7"/>
  <c r="AG12"/>
  <c r="Q17"/>
  <c r="AG14"/>
  <c r="Q18"/>
  <c r="AG16"/>
  <c r="Q10"/>
  <c r="AG18"/>
  <c r="Q11"/>
  <c r="AG20"/>
  <c r="Q21"/>
  <c r="AG22"/>
  <c r="Q22"/>
  <c r="Q6" i="10"/>
  <c r="Q11"/>
  <c r="Q7"/>
  <c r="Q12"/>
  <c r="Q8"/>
  <c r="Q13"/>
  <c r="Q9"/>
  <c r="Q14"/>
  <c r="Q7" i="21"/>
  <c r="Y8" s="1"/>
  <c r="Q6"/>
  <c r="Y5" s="1"/>
  <c r="Q5"/>
  <c r="Y7" s="1"/>
  <c r="Q5" i="12"/>
  <c r="Q8"/>
  <c r="Q6"/>
  <c r="Y5" s="1"/>
  <c r="Q9"/>
  <c r="Y5" i="19"/>
  <c r="L16"/>
  <c r="K15"/>
  <c r="L15"/>
  <c r="K16"/>
  <c r="Y11" i="10"/>
  <c r="Q5"/>
  <c r="Y5" s="1"/>
  <c r="K14" i="13"/>
  <c r="L13"/>
  <c r="K10"/>
  <c r="L9"/>
  <c r="K6"/>
  <c r="L5"/>
  <c r="K13"/>
  <c r="L14"/>
  <c r="K12"/>
  <c r="L11"/>
  <c r="K8"/>
  <c r="L7"/>
  <c r="AG6" i="15"/>
  <c r="AG8"/>
  <c r="AG10"/>
  <c r="AG12"/>
  <c r="AG14"/>
  <c r="AG16"/>
  <c r="AG18"/>
  <c r="AG20"/>
  <c r="AG22"/>
  <c r="AG24"/>
  <c r="AG26"/>
  <c r="AG5"/>
  <c r="AG7"/>
  <c r="AG9"/>
  <c r="AG11"/>
  <c r="AG13"/>
  <c r="AG15"/>
  <c r="AG17"/>
  <c r="AG19"/>
  <c r="AG21"/>
  <c r="AG23"/>
  <c r="AG25"/>
  <c r="Y7" i="12"/>
  <c r="Y9" i="2"/>
  <c r="Y17"/>
  <c r="AC37" i="20"/>
  <c r="U33" i="18"/>
  <c r="M33"/>
  <c r="AC29" i="16"/>
  <c r="U29"/>
  <c r="M29"/>
  <c r="AC31" i="17"/>
  <c r="U31"/>
  <c r="M31"/>
  <c r="AC27" i="15"/>
  <c r="U27"/>
  <c r="M27"/>
  <c r="AC25" i="14"/>
  <c r="U25"/>
  <c r="M25"/>
  <c r="AC23" i="13"/>
  <c r="U23"/>
  <c r="M23"/>
  <c r="U21" i="2"/>
  <c r="M21"/>
  <c r="AC19" i="8"/>
  <c r="U19"/>
  <c r="AC17" i="9"/>
  <c r="M17"/>
  <c r="E11" i="12"/>
  <c r="AC13" i="21"/>
  <c r="U13"/>
  <c r="M13"/>
  <c r="AC11" i="12"/>
  <c r="U11"/>
  <c r="M11"/>
  <c r="AJ5" i="16" l="1"/>
  <c r="AJ20" i="8"/>
  <c r="AU20" s="1"/>
  <c r="AJ18" i="9"/>
  <c r="AU18" s="1"/>
  <c r="Y8" i="10"/>
  <c r="AJ14" i="21"/>
  <c r="AU14" s="1"/>
  <c r="Y10" i="10"/>
  <c r="AJ28" i="15"/>
  <c r="AU28" s="1"/>
  <c r="AJ26" i="14"/>
  <c r="AU26" s="1"/>
  <c r="AJ12" i="12"/>
  <c r="AU12" s="1"/>
  <c r="AJ24" i="13"/>
  <c r="AU24" s="1"/>
  <c r="AJ22" i="2"/>
  <c r="AU22" s="1"/>
  <c r="Y5"/>
  <c r="AE23" i="13"/>
  <c r="AE31" i="17"/>
  <c r="AE27" i="15"/>
  <c r="AE29" i="16"/>
  <c r="U37" i="20" l="1"/>
  <c r="M37"/>
  <c r="AH38"/>
  <c r="M35" i="19"/>
  <c r="AH36"/>
  <c r="N14" i="17"/>
  <c r="AH34" i="18"/>
  <c r="AG7"/>
  <c r="AJ7" s="1"/>
  <c r="AG6"/>
  <c r="AJ6" s="1"/>
  <c r="AG5"/>
  <c r="AJ5" s="1"/>
  <c r="AG6" i="17"/>
  <c r="AG5"/>
  <c r="AH32"/>
  <c r="AH30" i="16"/>
  <c r="N24"/>
  <c r="N23"/>
  <c r="K13" i="17" l="1"/>
  <c r="L14"/>
  <c r="K24" i="16"/>
  <c r="L23"/>
  <c r="K23"/>
  <c r="L24"/>
  <c r="AE37" i="20"/>
  <c r="AG7" i="17"/>
  <c r="N5" i="12"/>
  <c r="AG5"/>
  <c r="AG10"/>
  <c r="AG9"/>
  <c r="AG8"/>
  <c r="AG7"/>
  <c r="AG6"/>
  <c r="E13" i="21"/>
  <c r="AD12"/>
  <c r="V12"/>
  <c r="N12"/>
  <c r="AG12"/>
  <c r="AD11"/>
  <c r="V11"/>
  <c r="N11"/>
  <c r="AG11"/>
  <c r="AD10"/>
  <c r="V10"/>
  <c r="N10"/>
  <c r="AD9"/>
  <c r="V9"/>
  <c r="N9"/>
  <c r="AG9"/>
  <c r="AD8"/>
  <c r="V8"/>
  <c r="N8"/>
  <c r="AG8"/>
  <c r="AD7"/>
  <c r="V7"/>
  <c r="N7"/>
  <c r="AG7"/>
  <c r="AD6"/>
  <c r="V6"/>
  <c r="N6"/>
  <c r="AD5"/>
  <c r="V5"/>
  <c r="N5"/>
  <c r="AG5"/>
  <c r="F17" i="9"/>
  <c r="E17"/>
  <c r="AG14" i="10"/>
  <c r="AG13"/>
  <c r="AG12"/>
  <c r="AG11"/>
  <c r="AG10"/>
  <c r="AG9"/>
  <c r="AG8"/>
  <c r="AG7"/>
  <c r="AG6"/>
  <c r="AG5"/>
  <c r="E19" i="8"/>
  <c r="AG18"/>
  <c r="AG17"/>
  <c r="AG16"/>
  <c r="AG15"/>
  <c r="AG14"/>
  <c r="AG13"/>
  <c r="AG12"/>
  <c r="AG11"/>
  <c r="AG10"/>
  <c r="AG9"/>
  <c r="AG8"/>
  <c r="AG7"/>
  <c r="AG6"/>
  <c r="AG5"/>
  <c r="AA6" i="21" l="1"/>
  <c r="AB5"/>
  <c r="AA9"/>
  <c r="AB10"/>
  <c r="AA12"/>
  <c r="AB11"/>
  <c r="AA11"/>
  <c r="AB12"/>
  <c r="AA5"/>
  <c r="AB6"/>
  <c r="AA8"/>
  <c r="AB7"/>
  <c r="AA7"/>
  <c r="AB8"/>
  <c r="AA10"/>
  <c r="AB9"/>
  <c r="S5"/>
  <c r="T6"/>
  <c r="S8"/>
  <c r="T7"/>
  <c r="S7"/>
  <c r="T8"/>
  <c r="S10"/>
  <c r="T9"/>
  <c r="S6"/>
  <c r="T5"/>
  <c r="S9"/>
  <c r="T10"/>
  <c r="S12"/>
  <c r="T11"/>
  <c r="S11"/>
  <c r="T12"/>
  <c r="K6"/>
  <c r="L5"/>
  <c r="K9"/>
  <c r="L10"/>
  <c r="K12"/>
  <c r="L11"/>
  <c r="K11"/>
  <c r="L12"/>
  <c r="K5"/>
  <c r="L6"/>
  <c r="K8"/>
  <c r="L7"/>
  <c r="K7"/>
  <c r="L8"/>
  <c r="K10"/>
  <c r="L9"/>
  <c r="AK7"/>
  <c r="AJ7"/>
  <c r="AI7"/>
  <c r="AH7"/>
  <c r="AL7"/>
  <c r="AK8"/>
  <c r="AL8"/>
  <c r="AJ8"/>
  <c r="AI8"/>
  <c r="AH8"/>
  <c r="AK9"/>
  <c r="AJ9"/>
  <c r="AI9"/>
  <c r="AH9"/>
  <c r="AL9"/>
  <c r="AL5"/>
  <c r="AJ5"/>
  <c r="AI5"/>
  <c r="AH5"/>
  <c r="AK5"/>
  <c r="AK11"/>
  <c r="AJ11"/>
  <c r="AI11"/>
  <c r="AH11"/>
  <c r="AL11"/>
  <c r="AK12"/>
  <c r="AL12"/>
  <c r="AJ12"/>
  <c r="AI12"/>
  <c r="AH12"/>
  <c r="K6" i="12"/>
  <c r="L5"/>
  <c r="R13" i="21"/>
  <c r="Z13"/>
  <c r="AD13"/>
  <c r="AD14" s="1"/>
  <c r="N13"/>
  <c r="N14" s="1"/>
  <c r="V13"/>
  <c r="V14" s="1"/>
  <c r="AG6"/>
  <c r="AG10"/>
  <c r="E21" i="2"/>
  <c r="AG20"/>
  <c r="AG19"/>
  <c r="AG18"/>
  <c r="AG16"/>
  <c r="AG15"/>
  <c r="AG14"/>
  <c r="AG13"/>
  <c r="AG12"/>
  <c r="AG11"/>
  <c r="AG10"/>
  <c r="AG9"/>
  <c r="AG8"/>
  <c r="AG7"/>
  <c r="AG6"/>
  <c r="AG5"/>
  <c r="AG17"/>
  <c r="V27" i="16"/>
  <c r="AG32" i="18"/>
  <c r="AJ32" s="1"/>
  <c r="AG31"/>
  <c r="AJ31" s="1"/>
  <c r="AG30"/>
  <c r="AJ30" s="1"/>
  <c r="AG29"/>
  <c r="AJ29" s="1"/>
  <c r="AG28"/>
  <c r="AJ28" s="1"/>
  <c r="AG27"/>
  <c r="AJ27" s="1"/>
  <c r="AG26"/>
  <c r="AJ26" s="1"/>
  <c r="AG25"/>
  <c r="AJ25" s="1"/>
  <c r="AG24"/>
  <c r="AJ24" s="1"/>
  <c r="AG23"/>
  <c r="AJ23" s="1"/>
  <c r="AG22"/>
  <c r="AJ22" s="1"/>
  <c r="AG21"/>
  <c r="AJ21" s="1"/>
  <c r="AG20"/>
  <c r="AJ20" s="1"/>
  <c r="AG19"/>
  <c r="AJ19" s="1"/>
  <c r="AG18"/>
  <c r="AJ18" s="1"/>
  <c r="AG17"/>
  <c r="AJ17" s="1"/>
  <c r="AG16"/>
  <c r="AJ16" s="1"/>
  <c r="AG15"/>
  <c r="AJ15" s="1"/>
  <c r="AG14"/>
  <c r="AJ14" s="1"/>
  <c r="AG13"/>
  <c r="AJ13" s="1"/>
  <c r="AG12"/>
  <c r="AJ12" s="1"/>
  <c r="AG11"/>
  <c r="AJ11" s="1"/>
  <c r="AG10"/>
  <c r="AJ10" s="1"/>
  <c r="AG9"/>
  <c r="AJ9" s="1"/>
  <c r="AG8"/>
  <c r="AJ8" s="1"/>
  <c r="AG30" i="17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N5" i="10"/>
  <c r="V5"/>
  <c r="AD5"/>
  <c r="N6"/>
  <c r="V6"/>
  <c r="AD6"/>
  <c r="N7"/>
  <c r="V7"/>
  <c r="AD7"/>
  <c r="N8"/>
  <c r="V8"/>
  <c r="AD8"/>
  <c r="N9"/>
  <c r="V9"/>
  <c r="AD9"/>
  <c r="N10"/>
  <c r="V10"/>
  <c r="AD10"/>
  <c r="N11"/>
  <c r="V11"/>
  <c r="AD11"/>
  <c r="N12"/>
  <c r="V12"/>
  <c r="AD12"/>
  <c r="N13"/>
  <c r="V13"/>
  <c r="AD13"/>
  <c r="N14"/>
  <c r="V14"/>
  <c r="AD14"/>
  <c r="AD12" i="9"/>
  <c r="AD11"/>
  <c r="AD10"/>
  <c r="AD9"/>
  <c r="AA10" l="1"/>
  <c r="AB9"/>
  <c r="AA12"/>
  <c r="AB11"/>
  <c r="AA9"/>
  <c r="AB10"/>
  <c r="AA11"/>
  <c r="AB12"/>
  <c r="AA13" i="21"/>
  <c r="AB13"/>
  <c r="S13"/>
  <c r="T13"/>
  <c r="K13"/>
  <c r="L13"/>
  <c r="AL14" s="1"/>
  <c r="AW14" s="1"/>
  <c r="AK6"/>
  <c r="AL6"/>
  <c r="AJ6"/>
  <c r="AI6"/>
  <c r="AH6"/>
  <c r="AK10"/>
  <c r="AL10"/>
  <c r="AL13" s="1"/>
  <c r="AJ10"/>
  <c r="AI10"/>
  <c r="AH10"/>
  <c r="AK13"/>
  <c r="AJ5" i="2"/>
  <c r="AJ7"/>
  <c r="AJ9"/>
  <c r="AJ11"/>
  <c r="AJ13"/>
  <c r="AJ15"/>
  <c r="AJ18"/>
  <c r="AJ20"/>
  <c r="AJ17"/>
  <c r="AJ6"/>
  <c r="AJ8"/>
  <c r="AJ10"/>
  <c r="AJ12"/>
  <c r="AJ14"/>
  <c r="AJ16"/>
  <c r="AJ19"/>
  <c r="AA13" i="10"/>
  <c r="AB14"/>
  <c r="K13"/>
  <c r="L14"/>
  <c r="S14"/>
  <c r="T13"/>
  <c r="AA11"/>
  <c r="AB12"/>
  <c r="K11"/>
  <c r="L12"/>
  <c r="S12"/>
  <c r="T11"/>
  <c r="AA9"/>
  <c r="AB10"/>
  <c r="K9"/>
  <c r="L10"/>
  <c r="S10"/>
  <c r="T9"/>
  <c r="AA7"/>
  <c r="AB8"/>
  <c r="K7"/>
  <c r="L8"/>
  <c r="S8"/>
  <c r="T7"/>
  <c r="AA5"/>
  <c r="AB6"/>
  <c r="K5"/>
  <c r="L6"/>
  <c r="S6"/>
  <c r="T5"/>
  <c r="S13"/>
  <c r="T14"/>
  <c r="AA14"/>
  <c r="AB13"/>
  <c r="K14"/>
  <c r="L13"/>
  <c r="S11"/>
  <c r="T12"/>
  <c r="AA12"/>
  <c r="AB11"/>
  <c r="K12"/>
  <c r="L11"/>
  <c r="S9"/>
  <c r="T10"/>
  <c r="AA10"/>
  <c r="AB9"/>
  <c r="K10"/>
  <c r="L9"/>
  <c r="S7"/>
  <c r="T8"/>
  <c r="AA8"/>
  <c r="AB7"/>
  <c r="K8"/>
  <c r="L7"/>
  <c r="S5"/>
  <c r="S15" s="1"/>
  <c r="T6"/>
  <c r="AA6"/>
  <c r="AB5"/>
  <c r="AB15" s="1"/>
  <c r="K6"/>
  <c r="L5"/>
  <c r="S28" i="16"/>
  <c r="T27"/>
  <c r="N15" i="10"/>
  <c r="N16" s="1"/>
  <c r="V15"/>
  <c r="V16" s="1"/>
  <c r="AD15"/>
  <c r="AD16" s="1"/>
  <c r="Z15"/>
  <c r="R15"/>
  <c r="V12" i="9"/>
  <c r="V11"/>
  <c r="N12"/>
  <c r="AG12"/>
  <c r="N11"/>
  <c r="AD16"/>
  <c r="V16"/>
  <c r="N16"/>
  <c r="AD15"/>
  <c r="V15"/>
  <c r="N15"/>
  <c r="AD14"/>
  <c r="AB14" s="1"/>
  <c r="V14"/>
  <c r="N14"/>
  <c r="AG14"/>
  <c r="AD13"/>
  <c r="AB13" s="1"/>
  <c r="V13"/>
  <c r="N13"/>
  <c r="V10"/>
  <c r="N10"/>
  <c r="AG10"/>
  <c r="V9"/>
  <c r="N9"/>
  <c r="AD8"/>
  <c r="V8"/>
  <c r="N8"/>
  <c r="AG8"/>
  <c r="AD7"/>
  <c r="V7"/>
  <c r="N7"/>
  <c r="AG7"/>
  <c r="AD6"/>
  <c r="V6"/>
  <c r="N6"/>
  <c r="AG6"/>
  <c r="AD5"/>
  <c r="V5"/>
  <c r="T5" s="1"/>
  <c r="N5"/>
  <c r="AA6" l="1"/>
  <c r="AB5"/>
  <c r="AA16"/>
  <c r="AB15"/>
  <c r="AA5"/>
  <c r="AB6"/>
  <c r="AA15"/>
  <c r="AB16"/>
  <c r="S8"/>
  <c r="T7"/>
  <c r="S9"/>
  <c r="T10"/>
  <c r="S14"/>
  <c r="T13"/>
  <c r="S13"/>
  <c r="T14"/>
  <c r="S15"/>
  <c r="T16"/>
  <c r="S11"/>
  <c r="T12"/>
  <c r="S5"/>
  <c r="T6"/>
  <c r="S7"/>
  <c r="T8"/>
  <c r="S10"/>
  <c r="T9"/>
  <c r="S16"/>
  <c r="T15"/>
  <c r="S12"/>
  <c r="T11"/>
  <c r="K10"/>
  <c r="L9"/>
  <c r="K16"/>
  <c r="L15"/>
  <c r="K12"/>
  <c r="L11"/>
  <c r="K11"/>
  <c r="L12"/>
  <c r="K6"/>
  <c r="L5"/>
  <c r="AH8" s="1"/>
  <c r="K5"/>
  <c r="L6"/>
  <c r="K8"/>
  <c r="L7"/>
  <c r="K7"/>
  <c r="L8"/>
  <c r="K9"/>
  <c r="L10"/>
  <c r="K14"/>
  <c r="L13"/>
  <c r="K13"/>
  <c r="L14"/>
  <c r="K15"/>
  <c r="L16"/>
  <c r="AK6"/>
  <c r="AL6"/>
  <c r="AJ6"/>
  <c r="AI6"/>
  <c r="AK7"/>
  <c r="AJ7"/>
  <c r="AK8"/>
  <c r="AI8"/>
  <c r="AJ8"/>
  <c r="AK10"/>
  <c r="AI10"/>
  <c r="AJ10"/>
  <c r="AK14"/>
  <c r="AI14"/>
  <c r="AJ14"/>
  <c r="AK12"/>
  <c r="AI12"/>
  <c r="AH12"/>
  <c r="AJ12"/>
  <c r="AK14" i="21"/>
  <c r="AV14" s="1"/>
  <c r="AH14"/>
  <c r="AS14" s="1"/>
  <c r="AJ13"/>
  <c r="K15" i="10"/>
  <c r="L15"/>
  <c r="AA15"/>
  <c r="T15"/>
  <c r="AL16" s="1"/>
  <c r="AW16" s="1"/>
  <c r="AA8" i="9"/>
  <c r="AB7"/>
  <c r="AA7"/>
  <c r="AI7"/>
  <c r="AB8"/>
  <c r="AA14"/>
  <c r="AA13"/>
  <c r="V17"/>
  <c r="S6"/>
  <c r="V18"/>
  <c r="N17"/>
  <c r="N18" s="1"/>
  <c r="AD17"/>
  <c r="AD18" s="1"/>
  <c r="J17"/>
  <c r="R17"/>
  <c r="Z17"/>
  <c r="AG5"/>
  <c r="AG9"/>
  <c r="AG13"/>
  <c r="AG16"/>
  <c r="AG15"/>
  <c r="AI15" s="1"/>
  <c r="AG11"/>
  <c r="AL10" l="1"/>
  <c r="AH10"/>
  <c r="AL7"/>
  <c r="T17"/>
  <c r="AL14"/>
  <c r="AH14"/>
  <c r="AH6"/>
  <c r="AK16" i="10"/>
  <c r="AV16" s="1"/>
  <c r="AL8" i="9"/>
  <c r="AL12"/>
  <c r="S17"/>
  <c r="K17"/>
  <c r="L17"/>
  <c r="AK16"/>
  <c r="AL16"/>
  <c r="AJ16"/>
  <c r="AI16"/>
  <c r="AH16"/>
  <c r="AK11"/>
  <c r="AJ11"/>
  <c r="AL11"/>
  <c r="AI11"/>
  <c r="AH11"/>
  <c r="AK9"/>
  <c r="AJ9"/>
  <c r="AL9"/>
  <c r="AI9"/>
  <c r="AH9"/>
  <c r="AK15"/>
  <c r="AJ15"/>
  <c r="AL15"/>
  <c r="AL17" s="1"/>
  <c r="AK13"/>
  <c r="AJ13"/>
  <c r="AL13"/>
  <c r="AI13"/>
  <c r="AH13"/>
  <c r="AL5"/>
  <c r="AJ5"/>
  <c r="AI5"/>
  <c r="AH5"/>
  <c r="AK5"/>
  <c r="AH16" i="10"/>
  <c r="AS16" s="1"/>
  <c r="AB17" i="9"/>
  <c r="AL18" s="1"/>
  <c r="AW18" s="1"/>
  <c r="AH7"/>
  <c r="AH15"/>
  <c r="AA17"/>
  <c r="AK18" s="1"/>
  <c r="AV18" s="1"/>
  <c r="AI13" i="21"/>
  <c r="AI14" s="1"/>
  <c r="AH13"/>
  <c r="AD36" i="20"/>
  <c r="V36"/>
  <c r="N36"/>
  <c r="AD35"/>
  <c r="V35"/>
  <c r="N35"/>
  <c r="AD34"/>
  <c r="V34"/>
  <c r="N34"/>
  <c r="AD33"/>
  <c r="V33"/>
  <c r="N33"/>
  <c r="AD32"/>
  <c r="V32"/>
  <c r="N32"/>
  <c r="AD31"/>
  <c r="V31"/>
  <c r="N31"/>
  <c r="AD30"/>
  <c r="V30"/>
  <c r="N30"/>
  <c r="AD29"/>
  <c r="V29"/>
  <c r="N29"/>
  <c r="AD28"/>
  <c r="V28"/>
  <c r="N28"/>
  <c r="AD27"/>
  <c r="V27"/>
  <c r="N27"/>
  <c r="AD26"/>
  <c r="V26"/>
  <c r="N26"/>
  <c r="AD25"/>
  <c r="V25"/>
  <c r="N25"/>
  <c r="AD24"/>
  <c r="V24"/>
  <c r="N24"/>
  <c r="AD23"/>
  <c r="V23"/>
  <c r="N23"/>
  <c r="AD22"/>
  <c r="V22"/>
  <c r="N22"/>
  <c r="AD21"/>
  <c r="V21"/>
  <c r="N21"/>
  <c r="AD20"/>
  <c r="V20"/>
  <c r="N20"/>
  <c r="AD19"/>
  <c r="V19"/>
  <c r="N19"/>
  <c r="AD18"/>
  <c r="V18"/>
  <c r="N18"/>
  <c r="AD17"/>
  <c r="V17"/>
  <c r="N17"/>
  <c r="AD16"/>
  <c r="V16"/>
  <c r="N16"/>
  <c r="AD15"/>
  <c r="V15"/>
  <c r="N15"/>
  <c r="AD14"/>
  <c r="V14"/>
  <c r="N14"/>
  <c r="AD13"/>
  <c r="V13"/>
  <c r="N13"/>
  <c r="AD12"/>
  <c r="V12"/>
  <c r="N12"/>
  <c r="AD11"/>
  <c r="V11"/>
  <c r="N11"/>
  <c r="AD10"/>
  <c r="V10"/>
  <c r="N10"/>
  <c r="AD9"/>
  <c r="V9"/>
  <c r="N9"/>
  <c r="AD8"/>
  <c r="V8"/>
  <c r="N8"/>
  <c r="AD7"/>
  <c r="V7"/>
  <c r="N7"/>
  <c r="AD6"/>
  <c r="V6"/>
  <c r="N6"/>
  <c r="AD5"/>
  <c r="V5"/>
  <c r="N5"/>
  <c r="AG5"/>
  <c r="AD34" i="19"/>
  <c r="V34"/>
  <c r="N34"/>
  <c r="AG34"/>
  <c r="AD33"/>
  <c r="V33"/>
  <c r="N33"/>
  <c r="AG33"/>
  <c r="AD32"/>
  <c r="V32"/>
  <c r="N32"/>
  <c r="AG32"/>
  <c r="AD31"/>
  <c r="V31"/>
  <c r="N31"/>
  <c r="AG31"/>
  <c r="AD30"/>
  <c r="V30"/>
  <c r="N30"/>
  <c r="AG30"/>
  <c r="AD29"/>
  <c r="V29"/>
  <c r="N29"/>
  <c r="AG29"/>
  <c r="AD28"/>
  <c r="V28"/>
  <c r="N28"/>
  <c r="AG28"/>
  <c r="AD27"/>
  <c r="V27"/>
  <c r="N27"/>
  <c r="AG27"/>
  <c r="AD26"/>
  <c r="V26"/>
  <c r="N26"/>
  <c r="AG26"/>
  <c r="AD25"/>
  <c r="V25"/>
  <c r="N25"/>
  <c r="AG25"/>
  <c r="AD24"/>
  <c r="V24"/>
  <c r="N24"/>
  <c r="AG24"/>
  <c r="AD23"/>
  <c r="V23"/>
  <c r="N23"/>
  <c r="AG23"/>
  <c r="AD22"/>
  <c r="V22"/>
  <c r="N22"/>
  <c r="AG22"/>
  <c r="AD21"/>
  <c r="V21"/>
  <c r="N21"/>
  <c r="AG21"/>
  <c r="AD20"/>
  <c r="V20"/>
  <c r="N20"/>
  <c r="AG20"/>
  <c r="AD19"/>
  <c r="V19"/>
  <c r="N19"/>
  <c r="AG19"/>
  <c r="AD18"/>
  <c r="V18"/>
  <c r="N18"/>
  <c r="AG18"/>
  <c r="AD17"/>
  <c r="V17"/>
  <c r="N17"/>
  <c r="AG17"/>
  <c r="AD16"/>
  <c r="V16"/>
  <c r="AG16"/>
  <c r="AD15"/>
  <c r="V15"/>
  <c r="AG15"/>
  <c r="AD14"/>
  <c r="V14"/>
  <c r="N14"/>
  <c r="AG14"/>
  <c r="AD13"/>
  <c r="V13"/>
  <c r="N13"/>
  <c r="AG13"/>
  <c r="AD12"/>
  <c r="V12"/>
  <c r="N12"/>
  <c r="AG12"/>
  <c r="AD11"/>
  <c r="V11"/>
  <c r="N11"/>
  <c r="AG11"/>
  <c r="AD10"/>
  <c r="V10"/>
  <c r="N10"/>
  <c r="AG10"/>
  <c r="AD9"/>
  <c r="V9"/>
  <c r="N9"/>
  <c r="AG9"/>
  <c r="AD8"/>
  <c r="V8"/>
  <c r="N8"/>
  <c r="AG8"/>
  <c r="AD7"/>
  <c r="V7"/>
  <c r="N7"/>
  <c r="AG7"/>
  <c r="AD6"/>
  <c r="V6"/>
  <c r="N6"/>
  <c r="AG6"/>
  <c r="AD5"/>
  <c r="V5"/>
  <c r="N5"/>
  <c r="AG5"/>
  <c r="AD32" i="18"/>
  <c r="V32"/>
  <c r="N32"/>
  <c r="AD31"/>
  <c r="V31"/>
  <c r="N31"/>
  <c r="AD30"/>
  <c r="V30"/>
  <c r="N30"/>
  <c r="AD29"/>
  <c r="V29"/>
  <c r="N29"/>
  <c r="AD28"/>
  <c r="V28"/>
  <c r="N28"/>
  <c r="AD27"/>
  <c r="V27"/>
  <c r="N27"/>
  <c r="AD26"/>
  <c r="V26"/>
  <c r="N26"/>
  <c r="AD25"/>
  <c r="V25"/>
  <c r="N25"/>
  <c r="AD24"/>
  <c r="V24"/>
  <c r="N24"/>
  <c r="AD23"/>
  <c r="V23"/>
  <c r="N23"/>
  <c r="AD22"/>
  <c r="V22"/>
  <c r="N22"/>
  <c r="AD21"/>
  <c r="V21"/>
  <c r="N21"/>
  <c r="AD20"/>
  <c r="V20"/>
  <c r="N20"/>
  <c r="AD19"/>
  <c r="V19"/>
  <c r="N19"/>
  <c r="AD18"/>
  <c r="V18"/>
  <c r="N18"/>
  <c r="AD17"/>
  <c r="V17"/>
  <c r="N17"/>
  <c r="AD16"/>
  <c r="V16"/>
  <c r="N16"/>
  <c r="AD15"/>
  <c r="V15"/>
  <c r="N15"/>
  <c r="AD14"/>
  <c r="V14"/>
  <c r="N14"/>
  <c r="AD13"/>
  <c r="V13"/>
  <c r="N13"/>
  <c r="AD12"/>
  <c r="V12"/>
  <c r="N12"/>
  <c r="AD11"/>
  <c r="V11"/>
  <c r="N11"/>
  <c r="AD10"/>
  <c r="V10"/>
  <c r="N10"/>
  <c r="AD9"/>
  <c r="V9"/>
  <c r="N9"/>
  <c r="AD8"/>
  <c r="V8"/>
  <c r="N8"/>
  <c r="AD7"/>
  <c r="V7"/>
  <c r="N7"/>
  <c r="AD6"/>
  <c r="V6"/>
  <c r="N6"/>
  <c r="AD5"/>
  <c r="V5"/>
  <c r="N5"/>
  <c r="AD30" i="17"/>
  <c r="V30"/>
  <c r="N30"/>
  <c r="AD29"/>
  <c r="V29"/>
  <c r="N29"/>
  <c r="AD28"/>
  <c r="V28"/>
  <c r="N28"/>
  <c r="AD27"/>
  <c r="V27"/>
  <c r="N27"/>
  <c r="AD26"/>
  <c r="V26"/>
  <c r="N26"/>
  <c r="AD25"/>
  <c r="V25"/>
  <c r="N25"/>
  <c r="AD24"/>
  <c r="V24"/>
  <c r="N24"/>
  <c r="AD23"/>
  <c r="V23"/>
  <c r="N23"/>
  <c r="AD22"/>
  <c r="V22"/>
  <c r="N22"/>
  <c r="AD21"/>
  <c r="V21"/>
  <c r="N21"/>
  <c r="AD20"/>
  <c r="V20"/>
  <c r="N20"/>
  <c r="AD19"/>
  <c r="V19"/>
  <c r="N19"/>
  <c r="AD18"/>
  <c r="V18"/>
  <c r="N18"/>
  <c r="AD17"/>
  <c r="V17"/>
  <c r="N17"/>
  <c r="AD16"/>
  <c r="V16"/>
  <c r="N16"/>
  <c r="AD15"/>
  <c r="V15"/>
  <c r="N15"/>
  <c r="AD14"/>
  <c r="V14"/>
  <c r="AD13"/>
  <c r="V13"/>
  <c r="N13"/>
  <c r="AD12"/>
  <c r="V12"/>
  <c r="N12"/>
  <c r="AD11"/>
  <c r="V11"/>
  <c r="N11"/>
  <c r="AD10"/>
  <c r="V10"/>
  <c r="N10"/>
  <c r="AD9"/>
  <c r="V9"/>
  <c r="N9"/>
  <c r="AD8"/>
  <c r="V8"/>
  <c r="N8"/>
  <c r="AD7"/>
  <c r="V7"/>
  <c r="N7"/>
  <c r="AD6"/>
  <c r="V6"/>
  <c r="N6"/>
  <c r="AD5"/>
  <c r="V5"/>
  <c r="N5"/>
  <c r="AD28" i="16"/>
  <c r="V28"/>
  <c r="N28"/>
  <c r="AD27"/>
  <c r="N27"/>
  <c r="AD26"/>
  <c r="V26"/>
  <c r="AH24"/>
  <c r="N26"/>
  <c r="AD25"/>
  <c r="V25"/>
  <c r="N25"/>
  <c r="AD24"/>
  <c r="V24"/>
  <c r="AD23"/>
  <c r="V23"/>
  <c r="AD22"/>
  <c r="V22"/>
  <c r="N22"/>
  <c r="AD21"/>
  <c r="V21"/>
  <c r="N21"/>
  <c r="AD20"/>
  <c r="V20"/>
  <c r="N20"/>
  <c r="AH20"/>
  <c r="AD19"/>
  <c r="V19"/>
  <c r="N19"/>
  <c r="AD18"/>
  <c r="V18"/>
  <c r="N18"/>
  <c r="AD17"/>
  <c r="V17"/>
  <c r="N17"/>
  <c r="AD16"/>
  <c r="V16"/>
  <c r="N16"/>
  <c r="AD15"/>
  <c r="V15"/>
  <c r="N15"/>
  <c r="AD14"/>
  <c r="V14"/>
  <c r="AH23"/>
  <c r="N14"/>
  <c r="AH14"/>
  <c r="AD13"/>
  <c r="V13"/>
  <c r="N13"/>
  <c r="AD12"/>
  <c r="V12"/>
  <c r="N12"/>
  <c r="AH12"/>
  <c r="AD11"/>
  <c r="AI8" s="1"/>
  <c r="V11"/>
  <c r="N11"/>
  <c r="AD10"/>
  <c r="V10"/>
  <c r="N10"/>
  <c r="AD9"/>
  <c r="V9"/>
  <c r="N9"/>
  <c r="AI9" s="1"/>
  <c r="AD8"/>
  <c r="V8"/>
  <c r="N8"/>
  <c r="AD7"/>
  <c r="V7"/>
  <c r="N7"/>
  <c r="AD6"/>
  <c r="V6"/>
  <c r="N6"/>
  <c r="AH6"/>
  <c r="AD5"/>
  <c r="V5"/>
  <c r="N5"/>
  <c r="AD26" i="15"/>
  <c r="V26"/>
  <c r="N26"/>
  <c r="AD25"/>
  <c r="V25"/>
  <c r="N25"/>
  <c r="AD24"/>
  <c r="V24"/>
  <c r="N24"/>
  <c r="AD23"/>
  <c r="V23"/>
  <c r="N23"/>
  <c r="AD22"/>
  <c r="V22"/>
  <c r="N22"/>
  <c r="AD21"/>
  <c r="V21"/>
  <c r="N21"/>
  <c r="AD20"/>
  <c r="V20"/>
  <c r="N20"/>
  <c r="AD19"/>
  <c r="V19"/>
  <c r="N19"/>
  <c r="AD18"/>
  <c r="V18"/>
  <c r="N18"/>
  <c r="AD17"/>
  <c r="V17"/>
  <c r="N17"/>
  <c r="AD16"/>
  <c r="V16"/>
  <c r="N16"/>
  <c r="AD15"/>
  <c r="V15"/>
  <c r="N15"/>
  <c r="AD14"/>
  <c r="V14"/>
  <c r="N14"/>
  <c r="AD13"/>
  <c r="V13"/>
  <c r="N13"/>
  <c r="AD12"/>
  <c r="V12"/>
  <c r="N12"/>
  <c r="AD11"/>
  <c r="V11"/>
  <c r="N11"/>
  <c r="AD10"/>
  <c r="V10"/>
  <c r="N10"/>
  <c r="AD9"/>
  <c r="V9"/>
  <c r="N9"/>
  <c r="AD8"/>
  <c r="V8"/>
  <c r="N8"/>
  <c r="AD7"/>
  <c r="V7"/>
  <c r="N7"/>
  <c r="AD6"/>
  <c r="V6"/>
  <c r="N6"/>
  <c r="AD5"/>
  <c r="V5"/>
  <c r="N5"/>
  <c r="AD24" i="14"/>
  <c r="V24"/>
  <c r="N24"/>
  <c r="AD23"/>
  <c r="V23"/>
  <c r="N23"/>
  <c r="AD22"/>
  <c r="V22"/>
  <c r="N22"/>
  <c r="AD21"/>
  <c r="V21"/>
  <c r="N21"/>
  <c r="AD20"/>
  <c r="V20"/>
  <c r="N20"/>
  <c r="AD19"/>
  <c r="V19"/>
  <c r="N19"/>
  <c r="AD18"/>
  <c r="V18"/>
  <c r="N18"/>
  <c r="AD17"/>
  <c r="V17"/>
  <c r="N17"/>
  <c r="AD16"/>
  <c r="V16"/>
  <c r="N16"/>
  <c r="AD15"/>
  <c r="V15"/>
  <c r="N15"/>
  <c r="AD14"/>
  <c r="V14"/>
  <c r="N14"/>
  <c r="AD13"/>
  <c r="V13"/>
  <c r="N13"/>
  <c r="AD12"/>
  <c r="V12"/>
  <c r="N12"/>
  <c r="AD11"/>
  <c r="V11"/>
  <c r="N11"/>
  <c r="AD10"/>
  <c r="V10"/>
  <c r="N10"/>
  <c r="AD9"/>
  <c r="V9"/>
  <c r="N9"/>
  <c r="AD8"/>
  <c r="V8"/>
  <c r="N8"/>
  <c r="AD7"/>
  <c r="V7"/>
  <c r="N7"/>
  <c r="AD6"/>
  <c r="V6"/>
  <c r="N6"/>
  <c r="AD5"/>
  <c r="Z25"/>
  <c r="V5"/>
  <c r="N5"/>
  <c r="S6" i="20" l="1"/>
  <c r="T5"/>
  <c r="AB6"/>
  <c r="AA5"/>
  <c r="T8"/>
  <c r="S7"/>
  <c r="AA10"/>
  <c r="AB9"/>
  <c r="T12"/>
  <c r="S11"/>
  <c r="AA14"/>
  <c r="AB13"/>
  <c r="T16"/>
  <c r="S15"/>
  <c r="AA18"/>
  <c r="AB17"/>
  <c r="AA19"/>
  <c r="AB20"/>
  <c r="S24"/>
  <c r="T23"/>
  <c r="AA23"/>
  <c r="AB24"/>
  <c r="S28"/>
  <c r="T27"/>
  <c r="AB28"/>
  <c r="AA27"/>
  <c r="S32"/>
  <c r="T31"/>
  <c r="AB32"/>
  <c r="AA31"/>
  <c r="S36"/>
  <c r="T35"/>
  <c r="AB36"/>
  <c r="AA35"/>
  <c r="AI8" i="15"/>
  <c r="AA6" i="20"/>
  <c r="AB5"/>
  <c r="S20"/>
  <c r="T19"/>
  <c r="AI6" i="15"/>
  <c r="S8" i="20"/>
  <c r="T7"/>
  <c r="AA7"/>
  <c r="AB8"/>
  <c r="S12"/>
  <c r="T11"/>
  <c r="AA11"/>
  <c r="AB12"/>
  <c r="S16"/>
  <c r="T15"/>
  <c r="AA15"/>
  <c r="AB16"/>
  <c r="S21"/>
  <c r="T22"/>
  <c r="AA24"/>
  <c r="AB23"/>
  <c r="S25"/>
  <c r="T26"/>
  <c r="AA28"/>
  <c r="AB27"/>
  <c r="T30"/>
  <c r="S29"/>
  <c r="AA32"/>
  <c r="AB31"/>
  <c r="T34"/>
  <c r="S33"/>
  <c r="AA36"/>
  <c r="AB35"/>
  <c r="AA20"/>
  <c r="AB19"/>
  <c r="AI12" i="15"/>
  <c r="AA8" i="20"/>
  <c r="AB7"/>
  <c r="S9"/>
  <c r="T10"/>
  <c r="AA12"/>
  <c r="AB11"/>
  <c r="S13"/>
  <c r="T14"/>
  <c r="AA16"/>
  <c r="AB15"/>
  <c r="S17"/>
  <c r="T18"/>
  <c r="S22"/>
  <c r="T21"/>
  <c r="AB22"/>
  <c r="AA21"/>
  <c r="S26"/>
  <c r="T25"/>
  <c r="AB26"/>
  <c r="AA25"/>
  <c r="S30"/>
  <c r="T29"/>
  <c r="AA29"/>
  <c r="AB30"/>
  <c r="S34"/>
  <c r="T33"/>
  <c r="AA33"/>
  <c r="AB34"/>
  <c r="S5"/>
  <c r="T6"/>
  <c r="S10"/>
  <c r="T9"/>
  <c r="AB10"/>
  <c r="AA9"/>
  <c r="S14"/>
  <c r="T13"/>
  <c r="AB14"/>
  <c r="AA13"/>
  <c r="S18"/>
  <c r="T17"/>
  <c r="AB18"/>
  <c r="AA17"/>
  <c r="T20"/>
  <c r="S19"/>
  <c r="AA22"/>
  <c r="AB21"/>
  <c r="T24"/>
  <c r="S23"/>
  <c r="AA26"/>
  <c r="AB25"/>
  <c r="S27"/>
  <c r="T28"/>
  <c r="AA30"/>
  <c r="AB29"/>
  <c r="S31"/>
  <c r="T32"/>
  <c r="AA34"/>
  <c r="AB33"/>
  <c r="S35"/>
  <c r="T36"/>
  <c r="AJ5"/>
  <c r="AV5"/>
  <c r="AW5"/>
  <c r="AI14" i="16"/>
  <c r="AN14" s="1"/>
  <c r="AI22"/>
  <c r="AI7"/>
  <c r="AI17"/>
  <c r="AI25"/>
  <c r="AI6"/>
  <c r="AN6" s="1"/>
  <c r="AI18"/>
  <c r="AI26"/>
  <c r="AI13"/>
  <c r="AI21"/>
  <c r="AI27"/>
  <c r="AI19"/>
  <c r="AI11"/>
  <c r="AI24"/>
  <c r="AN24" s="1"/>
  <c r="AI16"/>
  <c r="AI5"/>
  <c r="AI23"/>
  <c r="AN23" s="1"/>
  <c r="AI15"/>
  <c r="AI28"/>
  <c r="AI20"/>
  <c r="AN20" s="1"/>
  <c r="AI12"/>
  <c r="AN12" s="1"/>
  <c r="AI14" i="15"/>
  <c r="AI16"/>
  <c r="AI20"/>
  <c r="AI24"/>
  <c r="AI15"/>
  <c r="AI17"/>
  <c r="AI5" i="14"/>
  <c r="AI9"/>
  <c r="AI13"/>
  <c r="AI17"/>
  <c r="AI21"/>
  <c r="AI6"/>
  <c r="AI10"/>
  <c r="AI14"/>
  <c r="AI18"/>
  <c r="AI22"/>
  <c r="AI7"/>
  <c r="AI11"/>
  <c r="AI15"/>
  <c r="AI19"/>
  <c r="AI23"/>
  <c r="AI8"/>
  <c r="AI12"/>
  <c r="AI16"/>
  <c r="AI20"/>
  <c r="AI24"/>
  <c r="AJ9" i="19"/>
  <c r="AJ11"/>
  <c r="AJ13"/>
  <c r="AJ15"/>
  <c r="AJ17"/>
  <c r="AJ19"/>
  <c r="AJ21"/>
  <c r="AJ23"/>
  <c r="AJ25"/>
  <c r="AJ27"/>
  <c r="AJ29"/>
  <c r="AJ31"/>
  <c r="L35" i="20"/>
  <c r="K36"/>
  <c r="L36"/>
  <c r="K35"/>
  <c r="L33"/>
  <c r="K34"/>
  <c r="L34"/>
  <c r="K33"/>
  <c r="L31"/>
  <c r="K32"/>
  <c r="L32"/>
  <c r="K31"/>
  <c r="L29"/>
  <c r="K30"/>
  <c r="L30"/>
  <c r="K29"/>
  <c r="L27"/>
  <c r="K28"/>
  <c r="L28"/>
  <c r="K27"/>
  <c r="L25"/>
  <c r="K26"/>
  <c r="L26"/>
  <c r="K25"/>
  <c r="L23"/>
  <c r="K24"/>
  <c r="L24"/>
  <c r="K23"/>
  <c r="L21"/>
  <c r="K22"/>
  <c r="L22"/>
  <c r="K21"/>
  <c r="L19"/>
  <c r="K20"/>
  <c r="L20"/>
  <c r="K19"/>
  <c r="L17"/>
  <c r="K18"/>
  <c r="L18"/>
  <c r="K17"/>
  <c r="L15"/>
  <c r="K16"/>
  <c r="L16"/>
  <c r="K15"/>
  <c r="L13"/>
  <c r="K14"/>
  <c r="L14"/>
  <c r="K13"/>
  <c r="L11"/>
  <c r="K12"/>
  <c r="L12"/>
  <c r="K11"/>
  <c r="L9"/>
  <c r="K10"/>
  <c r="L10"/>
  <c r="K9"/>
  <c r="L8"/>
  <c r="K7"/>
  <c r="L7"/>
  <c r="K8"/>
  <c r="AI5"/>
  <c r="K6"/>
  <c r="L5"/>
  <c r="AH5" s="1"/>
  <c r="K5"/>
  <c r="L6"/>
  <c r="AI15" i="19"/>
  <c r="AI9"/>
  <c r="AI11"/>
  <c r="AI13"/>
  <c r="AI17"/>
  <c r="AI19"/>
  <c r="AI21"/>
  <c r="AI23"/>
  <c r="AI25"/>
  <c r="AI27"/>
  <c r="AI29"/>
  <c r="AI31"/>
  <c r="AB31" i="18"/>
  <c r="AA32"/>
  <c r="AB32"/>
  <c r="AA31"/>
  <c r="AA30"/>
  <c r="AB29"/>
  <c r="AB30"/>
  <c r="AA29"/>
  <c r="T31"/>
  <c r="S32"/>
  <c r="AI30"/>
  <c r="T32"/>
  <c r="S31"/>
  <c r="AI32"/>
  <c r="AI5"/>
  <c r="T5"/>
  <c r="S6"/>
  <c r="AI7"/>
  <c r="T6"/>
  <c r="S5"/>
  <c r="AI9"/>
  <c r="T7"/>
  <c r="S8"/>
  <c r="AI11"/>
  <c r="T8"/>
  <c r="S7"/>
  <c r="AI13"/>
  <c r="T9"/>
  <c r="S10"/>
  <c r="AI15"/>
  <c r="T10"/>
  <c r="S9"/>
  <c r="AI17"/>
  <c r="T11"/>
  <c r="S12"/>
  <c r="AI19"/>
  <c r="T12"/>
  <c r="S11"/>
  <c r="AI21"/>
  <c r="T13"/>
  <c r="S14"/>
  <c r="AI23"/>
  <c r="T14"/>
  <c r="S13"/>
  <c r="AI25"/>
  <c r="T15"/>
  <c r="S16"/>
  <c r="AI27"/>
  <c r="T16"/>
  <c r="S15"/>
  <c r="AI29"/>
  <c r="T17"/>
  <c r="S18"/>
  <c r="AI31"/>
  <c r="T18"/>
  <c r="S17"/>
  <c r="T19"/>
  <c r="AI6"/>
  <c r="S20"/>
  <c r="T20"/>
  <c r="AI8"/>
  <c r="S19"/>
  <c r="T21"/>
  <c r="AI10"/>
  <c r="S22"/>
  <c r="T22"/>
  <c r="AI12"/>
  <c r="S21"/>
  <c r="T23"/>
  <c r="AI14"/>
  <c r="S24"/>
  <c r="T24"/>
  <c r="AI16"/>
  <c r="S23"/>
  <c r="T25"/>
  <c r="AI18"/>
  <c r="S26"/>
  <c r="T26"/>
  <c r="AI20"/>
  <c r="S25"/>
  <c r="T27"/>
  <c r="AI22"/>
  <c r="S28"/>
  <c r="T28"/>
  <c r="AI24"/>
  <c r="S27"/>
  <c r="T29"/>
  <c r="AI26"/>
  <c r="S30"/>
  <c r="T30"/>
  <c r="AI28"/>
  <c r="S29"/>
  <c r="AA6"/>
  <c r="AB5"/>
  <c r="AA5"/>
  <c r="AB6"/>
  <c r="AA8"/>
  <c r="AB7"/>
  <c r="AA7"/>
  <c r="AB8"/>
  <c r="AA10"/>
  <c r="AB9"/>
  <c r="AA9"/>
  <c r="AB10"/>
  <c r="AA12"/>
  <c r="AB11"/>
  <c r="AA11"/>
  <c r="AB12"/>
  <c r="AA14"/>
  <c r="AB13"/>
  <c r="AA13"/>
  <c r="AB14"/>
  <c r="AA16"/>
  <c r="AB15"/>
  <c r="AA15"/>
  <c r="AB16"/>
  <c r="AA18"/>
  <c r="AB17"/>
  <c r="AA17"/>
  <c r="AB18"/>
  <c r="AA20"/>
  <c r="AB19"/>
  <c r="AA19"/>
  <c r="AB20"/>
  <c r="AA22"/>
  <c r="AB21"/>
  <c r="AA21"/>
  <c r="AB22"/>
  <c r="AA24"/>
  <c r="AB23"/>
  <c r="AA23"/>
  <c r="AB24"/>
  <c r="AA26"/>
  <c r="AB25"/>
  <c r="AA25"/>
  <c r="AB26"/>
  <c r="AA28"/>
  <c r="AB27"/>
  <c r="AA27"/>
  <c r="AB28"/>
  <c r="L31"/>
  <c r="K32"/>
  <c r="L32"/>
  <c r="K31"/>
  <c r="L29"/>
  <c r="K30"/>
  <c r="L30"/>
  <c r="K29"/>
  <c r="L27"/>
  <c r="K28"/>
  <c r="L28"/>
  <c r="K27"/>
  <c r="K26"/>
  <c r="L25"/>
  <c r="K25"/>
  <c r="L26"/>
  <c r="L23"/>
  <c r="K24"/>
  <c r="L24"/>
  <c r="K23"/>
  <c r="L21"/>
  <c r="K22"/>
  <c r="L22"/>
  <c r="K21"/>
  <c r="L19"/>
  <c r="K20"/>
  <c r="L20"/>
  <c r="K19"/>
  <c r="L17"/>
  <c r="K18"/>
  <c r="L18"/>
  <c r="K17"/>
  <c r="L15"/>
  <c r="K16"/>
  <c r="L16"/>
  <c r="K15"/>
  <c r="L13"/>
  <c r="K14"/>
  <c r="L14"/>
  <c r="K13"/>
  <c r="L11"/>
  <c r="K12"/>
  <c r="L12"/>
  <c r="K11"/>
  <c r="L9"/>
  <c r="K10"/>
  <c r="L10"/>
  <c r="K9"/>
  <c r="L7"/>
  <c r="K8"/>
  <c r="L8"/>
  <c r="K7"/>
  <c r="L5"/>
  <c r="K6"/>
  <c r="L6"/>
  <c r="K5"/>
  <c r="AI10" i="16"/>
  <c r="AI10" i="15"/>
  <c r="AI5"/>
  <c r="AI11"/>
  <c r="AI13"/>
  <c r="AI9"/>
  <c r="AI19"/>
  <c r="AI21"/>
  <c r="AI23"/>
  <c r="AI25"/>
  <c r="AI7"/>
  <c r="AI18"/>
  <c r="AI22"/>
  <c r="AI26"/>
  <c r="L6" i="19"/>
  <c r="K5"/>
  <c r="L7"/>
  <c r="K8"/>
  <c r="T7"/>
  <c r="S8"/>
  <c r="AB7"/>
  <c r="AA8"/>
  <c r="L9"/>
  <c r="K10"/>
  <c r="T9"/>
  <c r="S10"/>
  <c r="AB9"/>
  <c r="AA10"/>
  <c r="L11"/>
  <c r="K12"/>
  <c r="T11"/>
  <c r="S12"/>
  <c r="AB11"/>
  <c r="AA12"/>
  <c r="L13"/>
  <c r="K14"/>
  <c r="T13"/>
  <c r="S14"/>
  <c r="AB13"/>
  <c r="AA14"/>
  <c r="L17"/>
  <c r="K18"/>
  <c r="T17"/>
  <c r="S18"/>
  <c r="AB17"/>
  <c r="AA18"/>
  <c r="L19"/>
  <c r="K20"/>
  <c r="T19"/>
  <c r="S20"/>
  <c r="AB19"/>
  <c r="AA20"/>
  <c r="L21"/>
  <c r="K22"/>
  <c r="T21"/>
  <c r="S22"/>
  <c r="AB21"/>
  <c r="AA22"/>
  <c r="L23"/>
  <c r="K24"/>
  <c r="T23"/>
  <c r="S24"/>
  <c r="AB23"/>
  <c r="AA24"/>
  <c r="L25"/>
  <c r="K26"/>
  <c r="T25"/>
  <c r="S26"/>
  <c r="AB25"/>
  <c r="AA26"/>
  <c r="L27"/>
  <c r="K28"/>
  <c r="T27"/>
  <c r="S28"/>
  <c r="AB27"/>
  <c r="AA28"/>
  <c r="L29"/>
  <c r="K30"/>
  <c r="T29"/>
  <c r="S30"/>
  <c r="AB29"/>
  <c r="AA30"/>
  <c r="L31"/>
  <c r="K32"/>
  <c r="T31"/>
  <c r="S32"/>
  <c r="AB31"/>
  <c r="AA32"/>
  <c r="L33"/>
  <c r="K34"/>
  <c r="T33"/>
  <c r="S34"/>
  <c r="AB33"/>
  <c r="AA34"/>
  <c r="L5"/>
  <c r="K6"/>
  <c r="T5"/>
  <c r="S6"/>
  <c r="AB5"/>
  <c r="AA6"/>
  <c r="T6"/>
  <c r="S5"/>
  <c r="AB6"/>
  <c r="AA5"/>
  <c r="L8"/>
  <c r="K7"/>
  <c r="T8"/>
  <c r="S7"/>
  <c r="AB8"/>
  <c r="AA7"/>
  <c r="L10"/>
  <c r="K9"/>
  <c r="AK9" s="1"/>
  <c r="T10"/>
  <c r="S9"/>
  <c r="AB10"/>
  <c r="AA9"/>
  <c r="L12"/>
  <c r="K11"/>
  <c r="AK11" s="1"/>
  <c r="T12"/>
  <c r="S11"/>
  <c r="AB12"/>
  <c r="AA11"/>
  <c r="L14"/>
  <c r="K13"/>
  <c r="T14"/>
  <c r="S13"/>
  <c r="AB14"/>
  <c r="AA13"/>
  <c r="T15"/>
  <c r="S16"/>
  <c r="AB15"/>
  <c r="AA16"/>
  <c r="T16"/>
  <c r="S15"/>
  <c r="AB16"/>
  <c r="AA15"/>
  <c r="L18"/>
  <c r="K17"/>
  <c r="T18"/>
  <c r="S17"/>
  <c r="AB18"/>
  <c r="AA17"/>
  <c r="L20"/>
  <c r="K19"/>
  <c r="AK19" s="1"/>
  <c r="T20"/>
  <c r="S19"/>
  <c r="AB20"/>
  <c r="AA19"/>
  <c r="L22"/>
  <c r="K21"/>
  <c r="AK21" s="1"/>
  <c r="T22"/>
  <c r="S21"/>
  <c r="AB22"/>
  <c r="AA21"/>
  <c r="L24"/>
  <c r="K23"/>
  <c r="T24"/>
  <c r="S23"/>
  <c r="AB24"/>
  <c r="AA23"/>
  <c r="L26"/>
  <c r="K25"/>
  <c r="T26"/>
  <c r="S25"/>
  <c r="AB26"/>
  <c r="AA25"/>
  <c r="L28"/>
  <c r="K27"/>
  <c r="AK27" s="1"/>
  <c r="T28"/>
  <c r="S27"/>
  <c r="AB28"/>
  <c r="AA27"/>
  <c r="L30"/>
  <c r="K29"/>
  <c r="AK29" s="1"/>
  <c r="T30"/>
  <c r="S29"/>
  <c r="AB30"/>
  <c r="AA29"/>
  <c r="L32"/>
  <c r="K31"/>
  <c r="AK31" s="1"/>
  <c r="T32"/>
  <c r="S31"/>
  <c r="AB32"/>
  <c r="AA31"/>
  <c r="L34"/>
  <c r="K33"/>
  <c r="T34"/>
  <c r="S33"/>
  <c r="AB34"/>
  <c r="AA33"/>
  <c r="K5" i="17"/>
  <c r="L6"/>
  <c r="S5"/>
  <c r="T6"/>
  <c r="AA5"/>
  <c r="AB6"/>
  <c r="K8"/>
  <c r="L7"/>
  <c r="S8"/>
  <c r="T7"/>
  <c r="AA8"/>
  <c r="AB7"/>
  <c r="S13"/>
  <c r="T14"/>
  <c r="AA13"/>
  <c r="AB14"/>
  <c r="K16"/>
  <c r="L15"/>
  <c r="S16"/>
  <c r="T15"/>
  <c r="AA16"/>
  <c r="AB15"/>
  <c r="K15"/>
  <c r="L16"/>
  <c r="S15"/>
  <c r="T16"/>
  <c r="AA15"/>
  <c r="AB16"/>
  <c r="K18"/>
  <c r="L17"/>
  <c r="S18"/>
  <c r="T17"/>
  <c r="AA18"/>
  <c r="AB17"/>
  <c r="K17"/>
  <c r="L18"/>
  <c r="S17"/>
  <c r="T18"/>
  <c r="AA17"/>
  <c r="AB18"/>
  <c r="K20"/>
  <c r="L19"/>
  <c r="S20"/>
  <c r="T19"/>
  <c r="AA20"/>
  <c r="AB19"/>
  <c r="K19"/>
  <c r="L20"/>
  <c r="S19"/>
  <c r="T20"/>
  <c r="AA19"/>
  <c r="AB20"/>
  <c r="K22"/>
  <c r="L21"/>
  <c r="S22"/>
  <c r="T21"/>
  <c r="AA22"/>
  <c r="AB21"/>
  <c r="K21"/>
  <c r="L22"/>
  <c r="S21"/>
  <c r="T22"/>
  <c r="AA21"/>
  <c r="AB22"/>
  <c r="K24"/>
  <c r="L23"/>
  <c r="S24"/>
  <c r="T23"/>
  <c r="AA24"/>
  <c r="AB23"/>
  <c r="K23"/>
  <c r="L24"/>
  <c r="S23"/>
  <c r="T24"/>
  <c r="AA23"/>
  <c r="AB24"/>
  <c r="K26"/>
  <c r="L25"/>
  <c r="S26"/>
  <c r="T25"/>
  <c r="AA26"/>
  <c r="AB25"/>
  <c r="K25"/>
  <c r="L26"/>
  <c r="S25"/>
  <c r="T26"/>
  <c r="AA25"/>
  <c r="AB26"/>
  <c r="K28"/>
  <c r="L27"/>
  <c r="S28"/>
  <c r="T27"/>
  <c r="AA28"/>
  <c r="AB27"/>
  <c r="K27"/>
  <c r="L28"/>
  <c r="S27"/>
  <c r="T28"/>
  <c r="AA27"/>
  <c r="AB28"/>
  <c r="K30"/>
  <c r="L29"/>
  <c r="S30"/>
  <c r="T29"/>
  <c r="AA30"/>
  <c r="AB29"/>
  <c r="K29"/>
  <c r="L30"/>
  <c r="S29"/>
  <c r="T30"/>
  <c r="AA29"/>
  <c r="AB30"/>
  <c r="K6"/>
  <c r="L5"/>
  <c r="S6"/>
  <c r="T5"/>
  <c r="AA6"/>
  <c r="AB5"/>
  <c r="K7"/>
  <c r="L8"/>
  <c r="S7"/>
  <c r="T8"/>
  <c r="AA7"/>
  <c r="AB8"/>
  <c r="K10"/>
  <c r="L9"/>
  <c r="S10"/>
  <c r="T9"/>
  <c r="AA10"/>
  <c r="AB9"/>
  <c r="K9"/>
  <c r="L10"/>
  <c r="S9"/>
  <c r="T10"/>
  <c r="AA9"/>
  <c r="AB10"/>
  <c r="K12"/>
  <c r="L11"/>
  <c r="S12"/>
  <c r="T11"/>
  <c r="AA12"/>
  <c r="AB11"/>
  <c r="K11"/>
  <c r="L12"/>
  <c r="S11"/>
  <c r="T12"/>
  <c r="AA11"/>
  <c r="AB12"/>
  <c r="K14"/>
  <c r="L13"/>
  <c r="S14"/>
  <c r="T13"/>
  <c r="AA14"/>
  <c r="AB13"/>
  <c r="AD27" i="15"/>
  <c r="AD28" s="1"/>
  <c r="AA28" i="16"/>
  <c r="AB27"/>
  <c r="AA27"/>
  <c r="AB28"/>
  <c r="AD29"/>
  <c r="AD30" s="1"/>
  <c r="AA6"/>
  <c r="AB5"/>
  <c r="AA5"/>
  <c r="AB6"/>
  <c r="AA8"/>
  <c r="AB7"/>
  <c r="AA7"/>
  <c r="AB8"/>
  <c r="AA10"/>
  <c r="AB9"/>
  <c r="AA9"/>
  <c r="AB10"/>
  <c r="AA12"/>
  <c r="AB11"/>
  <c r="AA11"/>
  <c r="AB12"/>
  <c r="AA14"/>
  <c r="AB13"/>
  <c r="AA13"/>
  <c r="AB14"/>
  <c r="AA16"/>
  <c r="AB15"/>
  <c r="AA15"/>
  <c r="AB16"/>
  <c r="AA18"/>
  <c r="AB17"/>
  <c r="AA17"/>
  <c r="AB18"/>
  <c r="AA20"/>
  <c r="AB19"/>
  <c r="AA19"/>
  <c r="AB20"/>
  <c r="AA22"/>
  <c r="AB21"/>
  <c r="AA21"/>
  <c r="AB22"/>
  <c r="AA24"/>
  <c r="AB23"/>
  <c r="AA23"/>
  <c r="AB24"/>
  <c r="AA26"/>
  <c r="AB25"/>
  <c r="AA25"/>
  <c r="AB26"/>
  <c r="S27"/>
  <c r="T28"/>
  <c r="AH16"/>
  <c r="AH18"/>
  <c r="S6"/>
  <c r="T5"/>
  <c r="S5"/>
  <c r="T6"/>
  <c r="S8"/>
  <c r="T7"/>
  <c r="S7"/>
  <c r="T8"/>
  <c r="S10"/>
  <c r="T9"/>
  <c r="S9"/>
  <c r="T10"/>
  <c r="S12"/>
  <c r="T11"/>
  <c r="S11"/>
  <c r="T12"/>
  <c r="S14"/>
  <c r="T13"/>
  <c r="S13"/>
  <c r="T14"/>
  <c r="S16"/>
  <c r="T15"/>
  <c r="S15"/>
  <c r="T16"/>
  <c r="S18"/>
  <c r="T17"/>
  <c r="S17"/>
  <c r="T18"/>
  <c r="S20"/>
  <c r="T19"/>
  <c r="S19"/>
  <c r="T20"/>
  <c r="S22"/>
  <c r="T21"/>
  <c r="S21"/>
  <c r="T22"/>
  <c r="S24"/>
  <c r="T23"/>
  <c r="S23"/>
  <c r="T24"/>
  <c r="S26"/>
  <c r="T25"/>
  <c r="S25"/>
  <c r="T26"/>
  <c r="AH8"/>
  <c r="AN8" s="1"/>
  <c r="AH10"/>
  <c r="AN10" s="1"/>
  <c r="K27"/>
  <c r="L28"/>
  <c r="K28"/>
  <c r="L27"/>
  <c r="K6"/>
  <c r="L5"/>
  <c r="K5"/>
  <c r="L6"/>
  <c r="K8"/>
  <c r="L7"/>
  <c r="K7"/>
  <c r="L8"/>
  <c r="K10"/>
  <c r="L9"/>
  <c r="K9"/>
  <c r="L10"/>
  <c r="K12"/>
  <c r="L11"/>
  <c r="K11"/>
  <c r="L12"/>
  <c r="K14"/>
  <c r="L13"/>
  <c r="K13"/>
  <c r="L14"/>
  <c r="K16"/>
  <c r="L15"/>
  <c r="K15"/>
  <c r="L16"/>
  <c r="K18"/>
  <c r="L17"/>
  <c r="K17"/>
  <c r="L18"/>
  <c r="K20"/>
  <c r="L19"/>
  <c r="K19"/>
  <c r="L20"/>
  <c r="K22"/>
  <c r="L21"/>
  <c r="K21"/>
  <c r="L22"/>
  <c r="K26"/>
  <c r="L25"/>
  <c r="K25"/>
  <c r="L26"/>
  <c r="AB5" i="15"/>
  <c r="AA6"/>
  <c r="AB6"/>
  <c r="AA5"/>
  <c r="AB7"/>
  <c r="AA8"/>
  <c r="AB8"/>
  <c r="AA7"/>
  <c r="AB9"/>
  <c r="AA10"/>
  <c r="AB10"/>
  <c r="AA9"/>
  <c r="AB11"/>
  <c r="AA12"/>
  <c r="AB12"/>
  <c r="AA11"/>
  <c r="AB13"/>
  <c r="AA14"/>
  <c r="AB14"/>
  <c r="AA13"/>
  <c r="AB15"/>
  <c r="AA16"/>
  <c r="AB16"/>
  <c r="AA15"/>
  <c r="AB17"/>
  <c r="AA18"/>
  <c r="AB18"/>
  <c r="AA17"/>
  <c r="AB19"/>
  <c r="AA20"/>
  <c r="AB20"/>
  <c r="AA19"/>
  <c r="AB21"/>
  <c r="AA22"/>
  <c r="AB22"/>
  <c r="AA21"/>
  <c r="AB23"/>
  <c r="AA24"/>
  <c r="AB24"/>
  <c r="AA23"/>
  <c r="AB25"/>
  <c r="AA26"/>
  <c r="AB26"/>
  <c r="AA25"/>
  <c r="T5"/>
  <c r="S6"/>
  <c r="T6"/>
  <c r="S5"/>
  <c r="T7"/>
  <c r="S8"/>
  <c r="T8"/>
  <c r="S7"/>
  <c r="T9"/>
  <c r="S10"/>
  <c r="T10"/>
  <c r="S9"/>
  <c r="T11"/>
  <c r="S12"/>
  <c r="T12"/>
  <c r="S11"/>
  <c r="T13"/>
  <c r="S14"/>
  <c r="T14"/>
  <c r="S13"/>
  <c r="T15"/>
  <c r="S16"/>
  <c r="T16"/>
  <c r="S15"/>
  <c r="T17"/>
  <c r="S18"/>
  <c r="T18"/>
  <c r="S17"/>
  <c r="T19"/>
  <c r="S20"/>
  <c r="T20"/>
  <c r="S19"/>
  <c r="T21"/>
  <c r="S22"/>
  <c r="T22"/>
  <c r="S21"/>
  <c r="T23"/>
  <c r="S24"/>
  <c r="T24"/>
  <c r="S23"/>
  <c r="T25"/>
  <c r="S26"/>
  <c r="T26"/>
  <c r="S25"/>
  <c r="K26"/>
  <c r="L25"/>
  <c r="K25"/>
  <c r="L26"/>
  <c r="L5"/>
  <c r="AL5" s="1"/>
  <c r="K6"/>
  <c r="L6"/>
  <c r="K5"/>
  <c r="L7"/>
  <c r="K8"/>
  <c r="L8"/>
  <c r="K7"/>
  <c r="L9"/>
  <c r="K10"/>
  <c r="L10"/>
  <c r="K9"/>
  <c r="L11"/>
  <c r="K12"/>
  <c r="L12"/>
  <c r="K11"/>
  <c r="L13"/>
  <c r="K14"/>
  <c r="L14"/>
  <c r="K13"/>
  <c r="L15"/>
  <c r="K16"/>
  <c r="L16"/>
  <c r="K15"/>
  <c r="L17"/>
  <c r="K18"/>
  <c r="L18"/>
  <c r="K17"/>
  <c r="L19"/>
  <c r="K20"/>
  <c r="L20"/>
  <c r="K19"/>
  <c r="L21"/>
  <c r="K22"/>
  <c r="L22"/>
  <c r="K21"/>
  <c r="L23"/>
  <c r="K24"/>
  <c r="L24"/>
  <c r="K23"/>
  <c r="AA24" i="14"/>
  <c r="AB23"/>
  <c r="AA23"/>
  <c r="AB24"/>
  <c r="S24"/>
  <c r="T23"/>
  <c r="S23"/>
  <c r="T24"/>
  <c r="K24"/>
  <c r="L23"/>
  <c r="K23"/>
  <c r="L24"/>
  <c r="AD25"/>
  <c r="AA6"/>
  <c r="AB5"/>
  <c r="AA5"/>
  <c r="AB6"/>
  <c r="AA8"/>
  <c r="AB7"/>
  <c r="AA7"/>
  <c r="AB8"/>
  <c r="AA10"/>
  <c r="AB9"/>
  <c r="AA9"/>
  <c r="AB10"/>
  <c r="AA12"/>
  <c r="AB11"/>
  <c r="AA11"/>
  <c r="AB12"/>
  <c r="AA14"/>
  <c r="AB13"/>
  <c r="AA13"/>
  <c r="AB14"/>
  <c r="AA16"/>
  <c r="AB15"/>
  <c r="AA15"/>
  <c r="AB16"/>
  <c r="AA18"/>
  <c r="AB17"/>
  <c r="AA17"/>
  <c r="AB18"/>
  <c r="AA20"/>
  <c r="AB19"/>
  <c r="AA19"/>
  <c r="AB20"/>
  <c r="AA22"/>
  <c r="AB21"/>
  <c r="AA21"/>
  <c r="AB22"/>
  <c r="S6"/>
  <c r="T5"/>
  <c r="S5"/>
  <c r="T6"/>
  <c r="S8"/>
  <c r="T7"/>
  <c r="S7"/>
  <c r="T8"/>
  <c r="S10"/>
  <c r="T9"/>
  <c r="S9"/>
  <c r="T10"/>
  <c r="S12"/>
  <c r="T11"/>
  <c r="S11"/>
  <c r="T12"/>
  <c r="S14"/>
  <c r="T13"/>
  <c r="S13"/>
  <c r="T14"/>
  <c r="S16"/>
  <c r="T15"/>
  <c r="S15"/>
  <c r="T16"/>
  <c r="S18"/>
  <c r="T17"/>
  <c r="S17"/>
  <c r="T18"/>
  <c r="S20"/>
  <c r="T19"/>
  <c r="S19"/>
  <c r="T20"/>
  <c r="S22"/>
  <c r="T21"/>
  <c r="S21"/>
  <c r="T22"/>
  <c r="K6"/>
  <c r="L5"/>
  <c r="K5"/>
  <c r="L6"/>
  <c r="K8"/>
  <c r="L7"/>
  <c r="K7"/>
  <c r="L8"/>
  <c r="K10"/>
  <c r="L9"/>
  <c r="K9"/>
  <c r="L10"/>
  <c r="K12"/>
  <c r="L11"/>
  <c r="K11"/>
  <c r="L12"/>
  <c r="K14"/>
  <c r="L13"/>
  <c r="K13"/>
  <c r="L14"/>
  <c r="K16"/>
  <c r="L15"/>
  <c r="K15"/>
  <c r="L16"/>
  <c r="K18"/>
  <c r="L17"/>
  <c r="K17"/>
  <c r="L18"/>
  <c r="K20"/>
  <c r="L19"/>
  <c r="K19"/>
  <c r="L20"/>
  <c r="K22"/>
  <c r="L21"/>
  <c r="K21"/>
  <c r="L22"/>
  <c r="AH18" i="9"/>
  <c r="AS18" s="1"/>
  <c r="AK17"/>
  <c r="AH28" i="16"/>
  <c r="AJ12"/>
  <c r="AH7"/>
  <c r="AH9"/>
  <c r="AN9" s="1"/>
  <c r="AH11"/>
  <c r="AH13"/>
  <c r="AH15"/>
  <c r="AH17"/>
  <c r="AH19"/>
  <c r="AH21"/>
  <c r="AH22"/>
  <c r="AH25"/>
  <c r="AH26"/>
  <c r="AN26" s="1"/>
  <c r="AH27"/>
  <c r="AJ23"/>
  <c r="AJ15"/>
  <c r="AJ7"/>
  <c r="AJ26"/>
  <c r="AJ18"/>
  <c r="AJ10"/>
  <c r="AJ25"/>
  <c r="AJ17"/>
  <c r="AJ9"/>
  <c r="AJ24"/>
  <c r="AJ16"/>
  <c r="AJ8"/>
  <c r="AJ27"/>
  <c r="AJ19"/>
  <c r="AJ11"/>
  <c r="AJ22"/>
  <c r="AJ14"/>
  <c r="AJ6"/>
  <c r="AJ21"/>
  <c r="AJ13"/>
  <c r="AJ28"/>
  <c r="AJ20"/>
  <c r="Z33" i="18"/>
  <c r="AD33"/>
  <c r="AD34" s="1"/>
  <c r="AC33"/>
  <c r="AE33" s="1"/>
  <c r="N37" i="20"/>
  <c r="N38" s="1"/>
  <c r="R37"/>
  <c r="U35" i="19"/>
  <c r="AC35"/>
  <c r="N35"/>
  <c r="N36" s="1"/>
  <c r="Z37" i="20"/>
  <c r="J25" i="14"/>
  <c r="N25"/>
  <c r="N26" s="1"/>
  <c r="AD26"/>
  <c r="V25"/>
  <c r="V26" s="1"/>
  <c r="R25"/>
  <c r="J27" i="15"/>
  <c r="R27"/>
  <c r="V27"/>
  <c r="V28" s="1"/>
  <c r="V31" i="17"/>
  <c r="V32" s="1"/>
  <c r="J37" i="20"/>
  <c r="V37"/>
  <c r="V38" s="1"/>
  <c r="AD37"/>
  <c r="AD38" s="1"/>
  <c r="AG6"/>
  <c r="AG9"/>
  <c r="AG11"/>
  <c r="AG13"/>
  <c r="AG15"/>
  <c r="AG17"/>
  <c r="AG19"/>
  <c r="AG21"/>
  <c r="AG23"/>
  <c r="AG25"/>
  <c r="AG27"/>
  <c r="AG29"/>
  <c r="AG31"/>
  <c r="AG33"/>
  <c r="AG35"/>
  <c r="AG7"/>
  <c r="AG8"/>
  <c r="AG10"/>
  <c r="AG12"/>
  <c r="AG14"/>
  <c r="AG16"/>
  <c r="AG18"/>
  <c r="AG20"/>
  <c r="AG22"/>
  <c r="AG24"/>
  <c r="AG26"/>
  <c r="AG28"/>
  <c r="AG30"/>
  <c r="AG32"/>
  <c r="AG34"/>
  <c r="AG36"/>
  <c r="AD35" i="19"/>
  <c r="AD36" s="1"/>
  <c r="N27" i="15"/>
  <c r="N28" s="1"/>
  <c r="J33" i="18"/>
  <c r="N33"/>
  <c r="N34" s="1"/>
  <c r="R33"/>
  <c r="V33"/>
  <c r="V34" s="1"/>
  <c r="AD31" i="17"/>
  <c r="AD32" s="1"/>
  <c r="N31"/>
  <c r="N32" s="1"/>
  <c r="AP10" i="21"/>
  <c r="V35" i="19"/>
  <c r="V36" s="1"/>
  <c r="V29" i="16"/>
  <c r="V30" s="1"/>
  <c r="N29"/>
  <c r="N30" s="1"/>
  <c r="R35" i="19"/>
  <c r="R31" i="17"/>
  <c r="Z31"/>
  <c r="Z29" i="16"/>
  <c r="R29"/>
  <c r="Z35" i="19"/>
  <c r="J35"/>
  <c r="J31" i="17"/>
  <c r="J29" i="16"/>
  <c r="AN5" i="20" l="1"/>
  <c r="AN22" i="16"/>
  <c r="AN7"/>
  <c r="AN21"/>
  <c r="AN25"/>
  <c r="AN19"/>
  <c r="AN28"/>
  <c r="AN17"/>
  <c r="AN11"/>
  <c r="AN15"/>
  <c r="AN18"/>
  <c r="AN27"/>
  <c r="AN13"/>
  <c r="AN16"/>
  <c r="AK23" i="19"/>
  <c r="AK13"/>
  <c r="AB37" i="20"/>
  <c r="S37"/>
  <c r="AK25" i="19"/>
  <c r="AK17"/>
  <c r="AA37" i="20"/>
  <c r="AH30" i="18"/>
  <c r="AN30" s="1"/>
  <c r="T37" i="20"/>
  <c r="AJ34"/>
  <c r="AW34"/>
  <c r="AV34"/>
  <c r="AJ30"/>
  <c r="AW30"/>
  <c r="AV30"/>
  <c r="AJ26"/>
  <c r="AW26"/>
  <c r="AV26"/>
  <c r="AJ22"/>
  <c r="AW22"/>
  <c r="AV22"/>
  <c r="AJ18"/>
  <c r="AW18"/>
  <c r="AV18"/>
  <c r="AJ14"/>
  <c r="AW14"/>
  <c r="AV14"/>
  <c r="AJ10"/>
  <c r="AW10"/>
  <c r="AV10"/>
  <c r="AJ7"/>
  <c r="AW7"/>
  <c r="AV7"/>
  <c r="AJ33"/>
  <c r="AW33"/>
  <c r="AV33"/>
  <c r="AJ29"/>
  <c r="AW29"/>
  <c r="AV29"/>
  <c r="AJ25"/>
  <c r="AW25"/>
  <c r="AV25"/>
  <c r="AJ21"/>
  <c r="AW21"/>
  <c r="AV21"/>
  <c r="AJ17"/>
  <c r="AW17"/>
  <c r="AV17"/>
  <c r="AJ13"/>
  <c r="AW13"/>
  <c r="AV13"/>
  <c r="AJ9"/>
  <c r="AW9"/>
  <c r="AV9"/>
  <c r="AJ36"/>
  <c r="AW36"/>
  <c r="AV36"/>
  <c r="AJ32"/>
  <c r="AW32"/>
  <c r="AV32"/>
  <c r="AJ28"/>
  <c r="AW28"/>
  <c r="AV28"/>
  <c r="AJ24"/>
  <c r="AW24"/>
  <c r="AV24"/>
  <c r="AJ20"/>
  <c r="AW20"/>
  <c r="AV20"/>
  <c r="AJ16"/>
  <c r="AW16"/>
  <c r="AV16"/>
  <c r="AJ12"/>
  <c r="AW12"/>
  <c r="AV12"/>
  <c r="AJ8"/>
  <c r="AW8"/>
  <c r="AV8"/>
  <c r="AJ35"/>
  <c r="AW35"/>
  <c r="AV35"/>
  <c r="AJ31"/>
  <c r="AW31"/>
  <c r="AV31"/>
  <c r="AJ27"/>
  <c r="AW27"/>
  <c r="AV27"/>
  <c r="AJ23"/>
  <c r="AW23"/>
  <c r="AV23"/>
  <c r="AJ19"/>
  <c r="AW19"/>
  <c r="AV19"/>
  <c r="AJ15"/>
  <c r="AW15"/>
  <c r="AV15"/>
  <c r="AJ11"/>
  <c r="AW11"/>
  <c r="AV11"/>
  <c r="AJ6"/>
  <c r="AW6"/>
  <c r="AV6"/>
  <c r="AL29" i="19"/>
  <c r="AL21"/>
  <c r="AL13"/>
  <c r="AH28" i="18"/>
  <c r="AN28" s="1"/>
  <c r="AH22"/>
  <c r="AN22" s="1"/>
  <c r="AH14"/>
  <c r="AN14" s="1"/>
  <c r="AH6"/>
  <c r="AN6" s="1"/>
  <c r="AH23"/>
  <c r="AN23" s="1"/>
  <c r="AH17"/>
  <c r="AN17" s="1"/>
  <c r="AH7"/>
  <c r="AN7" s="1"/>
  <c r="AH24"/>
  <c r="AN24" s="1"/>
  <c r="AH16"/>
  <c r="AN16" s="1"/>
  <c r="AH8"/>
  <c r="AN8" s="1"/>
  <c r="AH29"/>
  <c r="AN29" s="1"/>
  <c r="AH19"/>
  <c r="AN19" s="1"/>
  <c r="AH13"/>
  <c r="AN13" s="1"/>
  <c r="AK26"/>
  <c r="AL28"/>
  <c r="AK22"/>
  <c r="AL24"/>
  <c r="AK18"/>
  <c r="AL20"/>
  <c r="AK14"/>
  <c r="AL16"/>
  <c r="AK10"/>
  <c r="AL12"/>
  <c r="AK6"/>
  <c r="AL8"/>
  <c r="AK29"/>
  <c r="AL29"/>
  <c r="AK25"/>
  <c r="AL25"/>
  <c r="AK21"/>
  <c r="AL21"/>
  <c r="AK17"/>
  <c r="AL17"/>
  <c r="AK13"/>
  <c r="AL13"/>
  <c r="AK9"/>
  <c r="AL9"/>
  <c r="AH32"/>
  <c r="AN32" s="1"/>
  <c r="AL32"/>
  <c r="AK32"/>
  <c r="AH26"/>
  <c r="AN26" s="1"/>
  <c r="AH18"/>
  <c r="AN18" s="1"/>
  <c r="AH10"/>
  <c r="AN10" s="1"/>
  <c r="AH27"/>
  <c r="AN27" s="1"/>
  <c r="AH21"/>
  <c r="AN21" s="1"/>
  <c r="AH11"/>
  <c r="AN11" s="1"/>
  <c r="AH5"/>
  <c r="AN5" s="1"/>
  <c r="AH20"/>
  <c r="AN20" s="1"/>
  <c r="AH12"/>
  <c r="AN12" s="1"/>
  <c r="AH31"/>
  <c r="AN31" s="1"/>
  <c r="AH25"/>
  <c r="AN25" s="1"/>
  <c r="AH15"/>
  <c r="AN15" s="1"/>
  <c r="AH9"/>
  <c r="AN9" s="1"/>
  <c r="AK28"/>
  <c r="AL26"/>
  <c r="AK24"/>
  <c r="AL22"/>
  <c r="AK20"/>
  <c r="AL18"/>
  <c r="AK16"/>
  <c r="AL14"/>
  <c r="AK12"/>
  <c r="AL10"/>
  <c r="AK8"/>
  <c r="AL6"/>
  <c r="AL31"/>
  <c r="AK31"/>
  <c r="AL27"/>
  <c r="AK27"/>
  <c r="AL23"/>
  <c r="AK23"/>
  <c r="AL19"/>
  <c r="AK19"/>
  <c r="AL15"/>
  <c r="AK15"/>
  <c r="AL11"/>
  <c r="AK11"/>
  <c r="AL7"/>
  <c r="AK7"/>
  <c r="AK30"/>
  <c r="AL30"/>
  <c r="AL8" i="16"/>
  <c r="AL12"/>
  <c r="AL16"/>
  <c r="AL20"/>
  <c r="AL24"/>
  <c r="AL28"/>
  <c r="AL6"/>
  <c r="AL10"/>
  <c r="AL14"/>
  <c r="AL18"/>
  <c r="AL22"/>
  <c r="AL26"/>
  <c r="AL25"/>
  <c r="AL21"/>
  <c r="AL17"/>
  <c r="AL13"/>
  <c r="AL9"/>
  <c r="AL5"/>
  <c r="AL27"/>
  <c r="AL23"/>
  <c r="AL19"/>
  <c r="AL15"/>
  <c r="AL11"/>
  <c r="AL7"/>
  <c r="AH5"/>
  <c r="AN5" s="1"/>
  <c r="AK28"/>
  <c r="AK24"/>
  <c r="AK20"/>
  <c r="AK16"/>
  <c r="AK12"/>
  <c r="AK8"/>
  <c r="AK27"/>
  <c r="AK23"/>
  <c r="AK19"/>
  <c r="AK15"/>
  <c r="AK11"/>
  <c r="AK7"/>
  <c r="AK5"/>
  <c r="AK26"/>
  <c r="AK22"/>
  <c r="AK18"/>
  <c r="AK14"/>
  <c r="AK10"/>
  <c r="AK6"/>
  <c r="AK25"/>
  <c r="AK21"/>
  <c r="AK17"/>
  <c r="AK13"/>
  <c r="AK9"/>
  <c r="AK5" i="15"/>
  <c r="AK26"/>
  <c r="AL7" i="14"/>
  <c r="AL11"/>
  <c r="AL15"/>
  <c r="AL19"/>
  <c r="AL23"/>
  <c r="AL8"/>
  <c r="AL12"/>
  <c r="AL16"/>
  <c r="AL20"/>
  <c r="AL24"/>
  <c r="AL5"/>
  <c r="AL9"/>
  <c r="AL13"/>
  <c r="AL17"/>
  <c r="AL21"/>
  <c r="AL6"/>
  <c r="AL10"/>
  <c r="AL14"/>
  <c r="AL18"/>
  <c r="AL22"/>
  <c r="AK5"/>
  <c r="AH7"/>
  <c r="AK9"/>
  <c r="AH11"/>
  <c r="AK13"/>
  <c r="AH15"/>
  <c r="AK17"/>
  <c r="AH19"/>
  <c r="AK21"/>
  <c r="AH23"/>
  <c r="AK6"/>
  <c r="AH8"/>
  <c r="AK10"/>
  <c r="AH12"/>
  <c r="AK14"/>
  <c r="AH16"/>
  <c r="AK18"/>
  <c r="AH20"/>
  <c r="AK22"/>
  <c r="AH24"/>
  <c r="AH5"/>
  <c r="AK7"/>
  <c r="AH9"/>
  <c r="AK11"/>
  <c r="AH13"/>
  <c r="AK15"/>
  <c r="AH17"/>
  <c r="AK19"/>
  <c r="AH21"/>
  <c r="AK23"/>
  <c r="AH6"/>
  <c r="AK8"/>
  <c r="AH10"/>
  <c r="AK12"/>
  <c r="AH14"/>
  <c r="AK16"/>
  <c r="AH18"/>
  <c r="AK20"/>
  <c r="AH22"/>
  <c r="AK24"/>
  <c r="AI7" i="20"/>
  <c r="AL7"/>
  <c r="AK7"/>
  <c r="AH10"/>
  <c r="AI10"/>
  <c r="AL10"/>
  <c r="AK10"/>
  <c r="AH12"/>
  <c r="AI12"/>
  <c r="AL12"/>
  <c r="AK12"/>
  <c r="AH14"/>
  <c r="AI14"/>
  <c r="AL14"/>
  <c r="AK14"/>
  <c r="AH16"/>
  <c r="AI16"/>
  <c r="AL16"/>
  <c r="AK16"/>
  <c r="AH18"/>
  <c r="AI18"/>
  <c r="AL18"/>
  <c r="AK18"/>
  <c r="AH19"/>
  <c r="AK19"/>
  <c r="AI19"/>
  <c r="AL19"/>
  <c r="AH21"/>
  <c r="AK21"/>
  <c r="AI21"/>
  <c r="AL21"/>
  <c r="AH23"/>
  <c r="AK23"/>
  <c r="AI23"/>
  <c r="AL23"/>
  <c r="AH25"/>
  <c r="AK25"/>
  <c r="AI25"/>
  <c r="AL25"/>
  <c r="AH27"/>
  <c r="AK27"/>
  <c r="AI27"/>
  <c r="AL27"/>
  <c r="AH29"/>
  <c r="AK29"/>
  <c r="AI29"/>
  <c r="AL29"/>
  <c r="AH34"/>
  <c r="AH36"/>
  <c r="AH33"/>
  <c r="AI34"/>
  <c r="AI36"/>
  <c r="AK31"/>
  <c r="AI31"/>
  <c r="AL31"/>
  <c r="AL6"/>
  <c r="AI6"/>
  <c r="AK6"/>
  <c r="AH8"/>
  <c r="AK8"/>
  <c r="AI8"/>
  <c r="AL8"/>
  <c r="AH9"/>
  <c r="AK9"/>
  <c r="AI9"/>
  <c r="AL9"/>
  <c r="AH11"/>
  <c r="AK11"/>
  <c r="AI11"/>
  <c r="AL11"/>
  <c r="AH13"/>
  <c r="AK13"/>
  <c r="AI13"/>
  <c r="AL13"/>
  <c r="AH15"/>
  <c r="AK15"/>
  <c r="AI15"/>
  <c r="AL15"/>
  <c r="AH17"/>
  <c r="AK17"/>
  <c r="AI17"/>
  <c r="AL17"/>
  <c r="AI20"/>
  <c r="AL20"/>
  <c r="AK20"/>
  <c r="AH22"/>
  <c r="AI22"/>
  <c r="AL22"/>
  <c r="AK22"/>
  <c r="AH24"/>
  <c r="AI24"/>
  <c r="AL24"/>
  <c r="AK24"/>
  <c r="AH26"/>
  <c r="AI26"/>
  <c r="AL26"/>
  <c r="AK26"/>
  <c r="AH28"/>
  <c r="AI28"/>
  <c r="AL28"/>
  <c r="AK28"/>
  <c r="AH30"/>
  <c r="AI30"/>
  <c r="AL30"/>
  <c r="AK30"/>
  <c r="AH31"/>
  <c r="AH35"/>
  <c r="AH32"/>
  <c r="AI33"/>
  <c r="AI35"/>
  <c r="AI32"/>
  <c r="AL33"/>
  <c r="AL32"/>
  <c r="AL36"/>
  <c r="AL35"/>
  <c r="AL34"/>
  <c r="AK34"/>
  <c r="AK33"/>
  <c r="AK32"/>
  <c r="AK36"/>
  <c r="AK35"/>
  <c r="AH20"/>
  <c r="AH7"/>
  <c r="L37"/>
  <c r="AL5"/>
  <c r="K37"/>
  <c r="AK5"/>
  <c r="AH6"/>
  <c r="AL15" i="19"/>
  <c r="AL17"/>
  <c r="AL9"/>
  <c r="AK15"/>
  <c r="AL31"/>
  <c r="AL27"/>
  <c r="AL25"/>
  <c r="AL23"/>
  <c r="AL19"/>
  <c r="AL11"/>
  <c r="AH15"/>
  <c r="AN15" s="1"/>
  <c r="AH31"/>
  <c r="AN31" s="1"/>
  <c r="AH27"/>
  <c r="AN27" s="1"/>
  <c r="AH23"/>
  <c r="AN23" s="1"/>
  <c r="AH19"/>
  <c r="AN19" s="1"/>
  <c r="AH13"/>
  <c r="AN13" s="1"/>
  <c r="AH9"/>
  <c r="AN9" s="1"/>
  <c r="AH29"/>
  <c r="AN29" s="1"/>
  <c r="AH25"/>
  <c r="AN25" s="1"/>
  <c r="AH21"/>
  <c r="AN21" s="1"/>
  <c r="AH17"/>
  <c r="AN17" s="1"/>
  <c r="AH11"/>
  <c r="AN11" s="1"/>
  <c r="S33" i="18"/>
  <c r="AK5"/>
  <c r="AL5"/>
  <c r="T33"/>
  <c r="AB33"/>
  <c r="AA33"/>
  <c r="K33"/>
  <c r="L33"/>
  <c r="AB35" i="19"/>
  <c r="T35"/>
  <c r="L35"/>
  <c r="AA35"/>
  <c r="S35"/>
  <c r="K35"/>
  <c r="AA31" i="17"/>
  <c r="S31"/>
  <c r="K31"/>
  <c r="AB31"/>
  <c r="T31"/>
  <c r="L31"/>
  <c r="AB29" i="16"/>
  <c r="AA29"/>
  <c r="S29"/>
  <c r="T29"/>
  <c r="K29"/>
  <c r="L29"/>
  <c r="AB27" i="15"/>
  <c r="AA27"/>
  <c r="T27"/>
  <c r="S27"/>
  <c r="L27"/>
  <c r="K27"/>
  <c r="AB25" i="14"/>
  <c r="AA25"/>
  <c r="S25"/>
  <c r="T25"/>
  <c r="K25"/>
  <c r="L25"/>
  <c r="AV10" i="21"/>
  <c r="AW10"/>
  <c r="AP12"/>
  <c r="AP8"/>
  <c r="AP7"/>
  <c r="AE35" i="19"/>
  <c r="AP11" i="21"/>
  <c r="AP6"/>
  <c r="AP9"/>
  <c r="AP5"/>
  <c r="AJ33" i="18"/>
  <c r="AJ29" i="16"/>
  <c r="AU10" i="21"/>
  <c r="AT10"/>
  <c r="AS10"/>
  <c r="AR10"/>
  <c r="AJ17" i="9"/>
  <c r="AH17"/>
  <c r="AI17"/>
  <c r="AI18" s="1"/>
  <c r="AN29" i="20" l="1"/>
  <c r="AN18"/>
  <c r="AN15"/>
  <c r="AN10"/>
  <c r="AN20"/>
  <c r="AN28"/>
  <c r="AN6"/>
  <c r="AN34"/>
  <c r="AN32"/>
  <c r="AN25"/>
  <c r="AN7"/>
  <c r="AN35"/>
  <c r="AN31"/>
  <c r="AN24"/>
  <c r="AN33"/>
  <c r="AN16"/>
  <c r="AN12"/>
  <c r="AN36"/>
  <c r="AN19"/>
  <c r="AN17"/>
  <c r="AN13"/>
  <c r="AN9"/>
  <c r="AN23"/>
  <c r="AN30"/>
  <c r="AN26"/>
  <c r="AN22"/>
  <c r="AN27"/>
  <c r="AN21"/>
  <c r="AN14"/>
  <c r="AN11"/>
  <c r="AN8"/>
  <c r="AK33" i="18"/>
  <c r="AH29" i="16"/>
  <c r="AL33" i="18"/>
  <c r="AK37" i="20"/>
  <c r="AV37"/>
  <c r="AW37"/>
  <c r="AK29" i="16"/>
  <c r="AL29"/>
  <c r="AK26" i="14"/>
  <c r="AV26" s="1"/>
  <c r="AL26"/>
  <c r="AW26" s="1"/>
  <c r="AK25"/>
  <c r="AL25"/>
  <c r="AH26"/>
  <c r="AS26" s="1"/>
  <c r="AL37" i="20"/>
  <c r="AH28" i="15"/>
  <c r="AS28" s="1"/>
  <c r="AK28"/>
  <c r="AV28" s="1"/>
  <c r="AL28"/>
  <c r="AW28" s="1"/>
  <c r="AS9" i="21"/>
  <c r="AW9"/>
  <c r="AV9"/>
  <c r="AU11"/>
  <c r="AW11"/>
  <c r="AV11"/>
  <c r="AU7"/>
  <c r="AW7"/>
  <c r="AV7"/>
  <c r="AT12"/>
  <c r="AW12"/>
  <c r="AV12"/>
  <c r="AU5"/>
  <c r="AW5"/>
  <c r="AV5"/>
  <c r="AU6"/>
  <c r="AV6"/>
  <c r="AW6"/>
  <c r="AT8"/>
  <c r="AV8"/>
  <c r="AW8"/>
  <c r="AR12"/>
  <c r="AU12"/>
  <c r="Y29" i="17"/>
  <c r="Y27"/>
  <c r="Y12"/>
  <c r="Y23"/>
  <c r="Y21"/>
  <c r="Y30"/>
  <c r="Y28"/>
  <c r="Y26"/>
  <c r="Y24"/>
  <c r="Y22"/>
  <c r="Y25"/>
  <c r="AR7" i="21"/>
  <c r="AR5"/>
  <c r="AS6"/>
  <c r="AS12"/>
  <c r="AQ5"/>
  <c r="AS8"/>
  <c r="AU8"/>
  <c r="AS5"/>
  <c r="AR6"/>
  <c r="AR8"/>
  <c r="AT9"/>
  <c r="AS11"/>
  <c r="AS7"/>
  <c r="AU9"/>
  <c r="AR11"/>
  <c r="AT11"/>
  <c r="AT7"/>
  <c r="AR9"/>
  <c r="Y22" i="19"/>
  <c r="Y32"/>
  <c r="Y28"/>
  <c r="Y25"/>
  <c r="Y21"/>
  <c r="Y31"/>
  <c r="Y24"/>
  <c r="Y30"/>
  <c r="Y27"/>
  <c r="Y23"/>
  <c r="Y29"/>
  <c r="Y20" i="17"/>
  <c r="AT5" i="21"/>
  <c r="AT6"/>
  <c r="AH33" i="18"/>
  <c r="AI33"/>
  <c r="AI34" s="1"/>
  <c r="AI29" i="16"/>
  <c r="AI30" s="1"/>
  <c r="Y33" i="19" l="1"/>
  <c r="Y34"/>
  <c r="Y26"/>
  <c r="Y20"/>
  <c r="Y19" i="17"/>
  <c r="AJ6" s="1"/>
  <c r="AQ8" i="21"/>
  <c r="AQ7"/>
  <c r="AQ11"/>
  <c r="AQ6"/>
  <c r="AQ9"/>
  <c r="AQ10"/>
  <c r="AQ12"/>
  <c r="AV13"/>
  <c r="AW13"/>
  <c r="AU13"/>
  <c r="AT13"/>
  <c r="AT14" s="1"/>
  <c r="AS13"/>
  <c r="AH37" i="20"/>
  <c r="AJ37"/>
  <c r="AP16" i="18"/>
  <c r="AP22" i="16"/>
  <c r="AH25" i="14"/>
  <c r="AJ25"/>
  <c r="AP12" i="9"/>
  <c r="AP10"/>
  <c r="AP9"/>
  <c r="AP16"/>
  <c r="AP7"/>
  <c r="AP5"/>
  <c r="AP15"/>
  <c r="AP14"/>
  <c r="AP11"/>
  <c r="AP6"/>
  <c r="AP8"/>
  <c r="AP13"/>
  <c r="AJ7" i="19" l="1"/>
  <c r="AI7"/>
  <c r="AK7"/>
  <c r="AL7"/>
  <c r="AH7"/>
  <c r="AJ5"/>
  <c r="AI5"/>
  <c r="AH5"/>
  <c r="AK5"/>
  <c r="AL5"/>
  <c r="AH8" i="17"/>
  <c r="AH20"/>
  <c r="AK5"/>
  <c r="AH11"/>
  <c r="AH7"/>
  <c r="AH24"/>
  <c r="AH26"/>
  <c r="AK15"/>
  <c r="AK6"/>
  <c r="AK24"/>
  <c r="AK18"/>
  <c r="AK25"/>
  <c r="AK11"/>
  <c r="AL15"/>
  <c r="AL6"/>
  <c r="AL24"/>
  <c r="AL18"/>
  <c r="AL5"/>
  <c r="AL9"/>
  <c r="AH19"/>
  <c r="AH13"/>
  <c r="AH28"/>
  <c r="AH5"/>
  <c r="AH27"/>
  <c r="AH15"/>
  <c r="AH10"/>
  <c r="AK17"/>
  <c r="AK27"/>
  <c r="AK20"/>
  <c r="AK14"/>
  <c r="AK30"/>
  <c r="AK21"/>
  <c r="AL29"/>
  <c r="AL19"/>
  <c r="AL12"/>
  <c r="AL28"/>
  <c r="AL22"/>
  <c r="AL17"/>
  <c r="AL8"/>
  <c r="AI25"/>
  <c r="AI30"/>
  <c r="AI14"/>
  <c r="AI20"/>
  <c r="AI27"/>
  <c r="AI11"/>
  <c r="AI7"/>
  <c r="AI21"/>
  <c r="AI26"/>
  <c r="AI10"/>
  <c r="AI16"/>
  <c r="AI23"/>
  <c r="AI13"/>
  <c r="AJ26"/>
  <c r="AJ18"/>
  <c r="AJ10"/>
  <c r="AJ25"/>
  <c r="AJ17"/>
  <c r="AJ9"/>
  <c r="AJ24"/>
  <c r="AJ16"/>
  <c r="AJ8"/>
  <c r="AJ23"/>
  <c r="AJ15"/>
  <c r="AJ7"/>
  <c r="AJ5"/>
  <c r="AH17"/>
  <c r="AH23"/>
  <c r="AH14"/>
  <c r="AK29"/>
  <c r="AH21"/>
  <c r="AH6"/>
  <c r="AH18"/>
  <c r="AK7"/>
  <c r="AK23"/>
  <c r="AK16"/>
  <c r="AK10"/>
  <c r="AK26"/>
  <c r="AK8"/>
  <c r="AL13"/>
  <c r="AL23"/>
  <c r="AL16"/>
  <c r="AL10"/>
  <c r="AL26"/>
  <c r="AL21"/>
  <c r="AL7"/>
  <c r="AH25"/>
  <c r="AH12"/>
  <c r="AH22"/>
  <c r="AH29"/>
  <c r="AH9"/>
  <c r="AH16"/>
  <c r="AH30"/>
  <c r="AK19"/>
  <c r="AK12"/>
  <c r="AK28"/>
  <c r="AK22"/>
  <c r="AK13"/>
  <c r="AK9"/>
  <c r="AL11"/>
  <c r="AL27"/>
  <c r="AL20"/>
  <c r="AL14"/>
  <c r="AL30"/>
  <c r="AL25"/>
  <c r="AI8"/>
  <c r="AI17"/>
  <c r="AI22"/>
  <c r="AI28"/>
  <c r="AI12"/>
  <c r="AI19"/>
  <c r="AI29"/>
  <c r="AI9"/>
  <c r="AI5"/>
  <c r="AI18"/>
  <c r="AI24"/>
  <c r="AI6"/>
  <c r="AI15"/>
  <c r="AJ30"/>
  <c r="AJ22"/>
  <c r="AJ14"/>
  <c r="AJ29"/>
  <c r="AJ21"/>
  <c r="AJ13"/>
  <c r="AJ28"/>
  <c r="AJ20"/>
  <c r="AJ12"/>
  <c r="AJ27"/>
  <c r="AJ19"/>
  <c r="AJ11"/>
  <c r="AJ33" i="19"/>
  <c r="AJ6"/>
  <c r="AJ10"/>
  <c r="AJ14"/>
  <c r="AJ18"/>
  <c r="AJ22"/>
  <c r="AJ26"/>
  <c r="AJ30"/>
  <c r="AJ34"/>
  <c r="AJ8"/>
  <c r="AJ12"/>
  <c r="AJ16"/>
  <c r="AJ20"/>
  <c r="AJ24"/>
  <c r="AJ28"/>
  <c r="AJ32"/>
  <c r="AI16"/>
  <c r="AL16"/>
  <c r="AK16"/>
  <c r="AI12"/>
  <c r="AI8"/>
  <c r="AI18"/>
  <c r="AI22"/>
  <c r="AI26"/>
  <c r="AI30"/>
  <c r="AI34"/>
  <c r="AI10"/>
  <c r="AI6"/>
  <c r="AI14"/>
  <c r="AH16"/>
  <c r="AI20"/>
  <c r="AI24"/>
  <c r="AI28"/>
  <c r="AI32"/>
  <c r="AI33"/>
  <c r="AK30"/>
  <c r="AK26"/>
  <c r="AK22"/>
  <c r="AK18"/>
  <c r="AK12"/>
  <c r="AK8"/>
  <c r="AL30"/>
  <c r="AL26"/>
  <c r="AL22"/>
  <c r="AL18"/>
  <c r="AL12"/>
  <c r="AL8"/>
  <c r="AK34"/>
  <c r="AH6"/>
  <c r="AH26"/>
  <c r="AH18"/>
  <c r="AH8"/>
  <c r="AH33"/>
  <c r="AL32"/>
  <c r="AH28"/>
  <c r="AH20"/>
  <c r="AH32"/>
  <c r="AK6"/>
  <c r="AK28"/>
  <c r="AK24"/>
  <c r="AK20"/>
  <c r="AK14"/>
  <c r="AK10"/>
  <c r="AL28"/>
  <c r="AL24"/>
  <c r="AL20"/>
  <c r="AL14"/>
  <c r="AL10"/>
  <c r="AL6"/>
  <c r="AK32"/>
  <c r="AK33"/>
  <c r="AH30"/>
  <c r="AH22"/>
  <c r="AH12"/>
  <c r="AH34"/>
  <c r="AL33"/>
  <c r="AL34"/>
  <c r="AH24"/>
  <c r="AH14"/>
  <c r="AH10"/>
  <c r="AW16" i="18"/>
  <c r="AV16"/>
  <c r="AU16"/>
  <c r="AW22" i="16"/>
  <c r="AV22"/>
  <c r="AU22"/>
  <c r="AV8" i="9"/>
  <c r="AW8"/>
  <c r="AW13"/>
  <c r="AV13"/>
  <c r="AW6"/>
  <c r="AV6"/>
  <c r="AW14"/>
  <c r="AV14"/>
  <c r="AQ5"/>
  <c r="AW5"/>
  <c r="AV5"/>
  <c r="AV16"/>
  <c r="AW16"/>
  <c r="AW10"/>
  <c r="AV10"/>
  <c r="AW11"/>
  <c r="AV11"/>
  <c r="AW15"/>
  <c r="AV15"/>
  <c r="AW7"/>
  <c r="AV7"/>
  <c r="AW9"/>
  <c r="AV9"/>
  <c r="AV12"/>
  <c r="AW12"/>
  <c r="AP10" i="16"/>
  <c r="AT10" s="1"/>
  <c r="AI37" i="20"/>
  <c r="AI38" s="1"/>
  <c r="AP16" i="16"/>
  <c r="AP13"/>
  <c r="AP5"/>
  <c r="AP23"/>
  <c r="AT23" s="1"/>
  <c r="AP24"/>
  <c r="AP20"/>
  <c r="AP6"/>
  <c r="AP12"/>
  <c r="AP17"/>
  <c r="AP18"/>
  <c r="AP9"/>
  <c r="AP11"/>
  <c r="AP15"/>
  <c r="AP28"/>
  <c r="AP25"/>
  <c r="AU6" i="9"/>
  <c r="AU16"/>
  <c r="AP26" i="16"/>
  <c r="AP27"/>
  <c r="AP14"/>
  <c r="AP21"/>
  <c r="AP19"/>
  <c r="AP8"/>
  <c r="AP7"/>
  <c r="AT20"/>
  <c r="AT22"/>
  <c r="AS22"/>
  <c r="AP14" i="18"/>
  <c r="AP23"/>
  <c r="AS14"/>
  <c r="AR23"/>
  <c r="AP30"/>
  <c r="AP17"/>
  <c r="AP24"/>
  <c r="AP22"/>
  <c r="AP5"/>
  <c r="AP7"/>
  <c r="AP29"/>
  <c r="AP6"/>
  <c r="AP10"/>
  <c r="AS16"/>
  <c r="AR16"/>
  <c r="AT16"/>
  <c r="AR5"/>
  <c r="AP19"/>
  <c r="AP13"/>
  <c r="AP20"/>
  <c r="AP18"/>
  <c r="AP8"/>
  <c r="AP15"/>
  <c r="AP9"/>
  <c r="AP11"/>
  <c r="AP32"/>
  <c r="AP12"/>
  <c r="AP28"/>
  <c r="AP26"/>
  <c r="AP31"/>
  <c r="AP25"/>
  <c r="AP27"/>
  <c r="AP21"/>
  <c r="AI25" i="14"/>
  <c r="AI26" s="1"/>
  <c r="AT8" i="9"/>
  <c r="AU8"/>
  <c r="AT11"/>
  <c r="AU11"/>
  <c r="AT15"/>
  <c r="AU15"/>
  <c r="AT7"/>
  <c r="AU7"/>
  <c r="AS9"/>
  <c r="AU9"/>
  <c r="AT12"/>
  <c r="AU12"/>
  <c r="AR13"/>
  <c r="AU13"/>
  <c r="AR14"/>
  <c r="AU14"/>
  <c r="AS5"/>
  <c r="AU5"/>
  <c r="AR10"/>
  <c r="AU10"/>
  <c r="AR15"/>
  <c r="AR6"/>
  <c r="AT16"/>
  <c r="AT14"/>
  <c r="AS16"/>
  <c r="AR16"/>
  <c r="AS14"/>
  <c r="AS13"/>
  <c r="AT13"/>
  <c r="AS7"/>
  <c r="AS12"/>
  <c r="AQ13" s="1"/>
  <c r="AS8"/>
  <c r="AR7"/>
  <c r="AR12"/>
  <c r="AR11"/>
  <c r="AS11"/>
  <c r="AR5"/>
  <c r="AT10"/>
  <c r="AR8"/>
  <c r="AT9"/>
  <c r="AS15"/>
  <c r="AQ16" s="1"/>
  <c r="AT5"/>
  <c r="AS10"/>
  <c r="AQ11" s="1"/>
  <c r="AT6"/>
  <c r="AR9"/>
  <c r="AS6"/>
  <c r="AR22" i="16"/>
  <c r="AN7" i="19" l="1"/>
  <c r="AN5"/>
  <c r="AN28"/>
  <c r="AN34"/>
  <c r="AN30"/>
  <c r="AN24"/>
  <c r="AN32"/>
  <c r="AN14"/>
  <c r="AN16"/>
  <c r="AN12"/>
  <c r="AN8"/>
  <c r="AN6"/>
  <c r="AN18"/>
  <c r="AN33"/>
  <c r="AN26"/>
  <c r="AN22"/>
  <c r="AN10"/>
  <c r="AN20"/>
  <c r="AW21" i="18"/>
  <c r="AV21"/>
  <c r="AW25"/>
  <c r="AV25"/>
  <c r="AW26"/>
  <c r="AV26"/>
  <c r="AW12"/>
  <c r="AV12"/>
  <c r="AW11"/>
  <c r="AV11"/>
  <c r="AW15"/>
  <c r="AV15"/>
  <c r="AW18"/>
  <c r="AV18"/>
  <c r="AW13"/>
  <c r="AV13"/>
  <c r="AW10"/>
  <c r="AV10"/>
  <c r="AW29"/>
  <c r="AV29"/>
  <c r="AV5"/>
  <c r="AW5"/>
  <c r="AW24"/>
  <c r="AV24"/>
  <c r="AW30"/>
  <c r="AV30"/>
  <c r="AW14"/>
  <c r="AV14"/>
  <c r="AW27"/>
  <c r="AV27"/>
  <c r="AW31"/>
  <c r="AV31"/>
  <c r="AW28"/>
  <c r="AV28"/>
  <c r="AW32"/>
  <c r="AV32"/>
  <c r="AW9"/>
  <c r="AV9"/>
  <c r="AW8"/>
  <c r="AV8"/>
  <c r="AW20"/>
  <c r="AV20"/>
  <c r="AW19"/>
  <c r="AV19"/>
  <c r="AW6"/>
  <c r="AV6"/>
  <c r="AW7"/>
  <c r="AV7"/>
  <c r="AW22"/>
  <c r="AV22"/>
  <c r="AW17"/>
  <c r="AV17"/>
  <c r="AW23"/>
  <c r="AV23"/>
  <c r="AU32"/>
  <c r="AU31"/>
  <c r="AU21"/>
  <c r="AU25"/>
  <c r="AU26"/>
  <c r="AU12"/>
  <c r="AU11"/>
  <c r="AU15"/>
  <c r="AU18"/>
  <c r="AU13"/>
  <c r="AU29"/>
  <c r="AS5"/>
  <c r="AU27"/>
  <c r="AU28"/>
  <c r="AU9"/>
  <c r="AU8"/>
  <c r="AU20"/>
  <c r="AU19"/>
  <c r="AU6"/>
  <c r="AU7"/>
  <c r="AU23"/>
  <c r="AK31" i="17"/>
  <c r="AL31"/>
  <c r="AQ7" i="9"/>
  <c r="AR10" i="16"/>
  <c r="AH31" i="17"/>
  <c r="AJ31"/>
  <c r="AW7" i="16"/>
  <c r="AV7"/>
  <c r="AW19"/>
  <c r="AV19"/>
  <c r="AW14"/>
  <c r="AV14"/>
  <c r="AW26"/>
  <c r="AV26"/>
  <c r="AS28"/>
  <c r="AW28"/>
  <c r="AV28"/>
  <c r="AW11"/>
  <c r="AV11"/>
  <c r="AT18"/>
  <c r="AW18"/>
  <c r="AV18"/>
  <c r="AR12"/>
  <c r="AW12"/>
  <c r="AV12"/>
  <c r="AW20"/>
  <c r="AV20"/>
  <c r="AW23"/>
  <c r="AV23"/>
  <c r="AT13"/>
  <c r="AW13"/>
  <c r="AV13"/>
  <c r="AS10"/>
  <c r="AW10"/>
  <c r="AV10"/>
  <c r="AW8"/>
  <c r="AV8"/>
  <c r="AW21"/>
  <c r="AV21"/>
  <c r="AW27"/>
  <c r="AV27"/>
  <c r="AW25"/>
  <c r="AV25"/>
  <c r="AW15"/>
  <c r="AV15"/>
  <c r="AW9"/>
  <c r="AV9"/>
  <c r="AW17"/>
  <c r="AV17"/>
  <c r="AW6"/>
  <c r="AV6"/>
  <c r="AW24"/>
  <c r="AV24"/>
  <c r="AV5"/>
  <c r="AW5"/>
  <c r="AW16"/>
  <c r="AV16"/>
  <c r="AR13"/>
  <c r="AU28"/>
  <c r="AS27"/>
  <c r="AS8"/>
  <c r="AR21"/>
  <c r="AT25"/>
  <c r="AU15"/>
  <c r="AU9"/>
  <c r="AU17"/>
  <c r="AU6"/>
  <c r="AU24"/>
  <c r="AU5"/>
  <c r="AU16"/>
  <c r="AS7"/>
  <c r="AT19"/>
  <c r="AS14"/>
  <c r="AT26"/>
  <c r="AU11"/>
  <c r="AU18"/>
  <c r="AU12"/>
  <c r="AU20"/>
  <c r="AU23"/>
  <c r="AU13"/>
  <c r="AU10"/>
  <c r="AQ12" i="9"/>
  <c r="AQ10"/>
  <c r="AQ14"/>
  <c r="AQ9"/>
  <c r="AQ8"/>
  <c r="AQ15"/>
  <c r="AV17"/>
  <c r="AQ6"/>
  <c r="AW17"/>
  <c r="AS29" i="18"/>
  <c r="AS6"/>
  <c r="AI35" i="19"/>
  <c r="AI36" s="1"/>
  <c r="AJ35"/>
  <c r="AH35"/>
  <c r="AI31" i="17"/>
  <c r="AI32" s="1"/>
  <c r="AT29" i="18"/>
  <c r="AT6" i="16"/>
  <c r="AR7"/>
  <c r="AR25"/>
  <c r="AR14"/>
  <c r="AR16"/>
  <c r="AT15"/>
  <c r="AS24"/>
  <c r="AS16"/>
  <c r="AR5"/>
  <c r="AR24"/>
  <c r="AT9"/>
  <c r="AS17"/>
  <c r="AS5"/>
  <c r="AT16"/>
  <c r="AQ5" i="18"/>
  <c r="AT23"/>
  <c r="AR6" i="16"/>
  <c r="AR9"/>
  <c r="AR17"/>
  <c r="AR15"/>
  <c r="AS15"/>
  <c r="AS9"/>
  <c r="AT17"/>
  <c r="AT24"/>
  <c r="AS6"/>
  <c r="AT5"/>
  <c r="AQ5"/>
  <c r="AR20"/>
  <c r="AR11"/>
  <c r="AT11"/>
  <c r="AT12"/>
  <c r="AS21"/>
  <c r="AS13"/>
  <c r="AR18"/>
  <c r="AR23"/>
  <c r="AR28"/>
  <c r="AS11"/>
  <c r="AS18"/>
  <c r="AS12"/>
  <c r="AS23"/>
  <c r="AT28"/>
  <c r="AS20"/>
  <c r="AT8"/>
  <c r="AU8"/>
  <c r="AT21"/>
  <c r="AU21"/>
  <c r="AT27"/>
  <c r="AU27"/>
  <c r="AT7"/>
  <c r="AU7"/>
  <c r="AS19"/>
  <c r="AU19"/>
  <c r="AT14"/>
  <c r="AU14"/>
  <c r="AS26"/>
  <c r="AU26"/>
  <c r="AS25"/>
  <c r="AU25"/>
  <c r="AR19"/>
  <c r="AR26"/>
  <c r="AU17" i="9"/>
  <c r="AS17"/>
  <c r="AR8" i="16"/>
  <c r="AR27"/>
  <c r="AS22" i="18"/>
  <c r="AU22"/>
  <c r="AT30"/>
  <c r="AU30"/>
  <c r="AR14"/>
  <c r="AU14"/>
  <c r="AT10"/>
  <c r="AU10"/>
  <c r="AT24"/>
  <c r="AU24"/>
  <c r="AS17"/>
  <c r="AU17"/>
  <c r="AT6"/>
  <c r="AT14"/>
  <c r="AS7"/>
  <c r="AT22"/>
  <c r="AS23"/>
  <c r="AR30"/>
  <c r="AS30"/>
  <c r="AR17"/>
  <c r="AT17"/>
  <c r="AR29"/>
  <c r="AU5"/>
  <c r="AT5"/>
  <c r="AR24"/>
  <c r="AS24"/>
  <c r="AR7"/>
  <c r="AT7"/>
  <c r="AR22"/>
  <c r="AR6"/>
  <c r="AR10"/>
  <c r="AS10"/>
  <c r="AS27"/>
  <c r="AR27"/>
  <c r="AT27"/>
  <c r="AT31"/>
  <c r="AR31"/>
  <c r="AS31"/>
  <c r="AS28"/>
  <c r="AR28"/>
  <c r="AT28"/>
  <c r="AT32"/>
  <c r="AR32"/>
  <c r="AS32"/>
  <c r="AT9"/>
  <c r="AR9"/>
  <c r="AS9"/>
  <c r="AT8"/>
  <c r="AR8"/>
  <c r="AS8"/>
  <c r="AS20"/>
  <c r="AR20"/>
  <c r="AT20"/>
  <c r="AS19"/>
  <c r="AR19"/>
  <c r="AT19"/>
  <c r="AS21"/>
  <c r="AR21"/>
  <c r="AT21"/>
  <c r="AR25"/>
  <c r="AS25"/>
  <c r="AT25"/>
  <c r="AR26"/>
  <c r="AT26"/>
  <c r="AS26"/>
  <c r="AT12"/>
  <c r="AR12"/>
  <c r="AS12"/>
  <c r="AS11"/>
  <c r="AR11"/>
  <c r="AT11"/>
  <c r="AT15"/>
  <c r="AR15"/>
  <c r="AS15"/>
  <c r="AR18"/>
  <c r="AT18"/>
  <c r="AS18"/>
  <c r="AR13"/>
  <c r="AT13"/>
  <c r="AS13"/>
  <c r="AT17" i="9"/>
  <c r="AT18" s="1"/>
  <c r="AP11" i="20"/>
  <c r="AP16"/>
  <c r="AP36"/>
  <c r="AP32"/>
  <c r="AP21"/>
  <c r="AP7"/>
  <c r="AP30"/>
  <c r="AP31"/>
  <c r="AP20"/>
  <c r="AP33"/>
  <c r="AP17"/>
  <c r="AP28"/>
  <c r="AP23"/>
  <c r="AP15"/>
  <c r="AP35"/>
  <c r="AP13"/>
  <c r="AP29"/>
  <c r="AP14"/>
  <c r="AP27"/>
  <c r="AP18"/>
  <c r="AP19"/>
  <c r="AP24"/>
  <c r="AP22"/>
  <c r="AP8"/>
  <c r="AP10"/>
  <c r="AP34"/>
  <c r="AP5"/>
  <c r="AP9"/>
  <c r="AP25"/>
  <c r="AP6"/>
  <c r="AP12"/>
  <c r="AP26"/>
  <c r="AV33" i="18" l="1"/>
  <c r="AW33"/>
  <c r="AW29" i="16"/>
  <c r="AV29"/>
  <c r="AJ26" i="15"/>
  <c r="AJ9"/>
  <c r="AJ13"/>
  <c r="AJ17"/>
  <c r="AJ21"/>
  <c r="AJ23"/>
  <c r="AJ6"/>
  <c r="AJ10"/>
  <c r="AJ14"/>
  <c r="AJ18"/>
  <c r="AJ22"/>
  <c r="AH18"/>
  <c r="AJ24"/>
  <c r="AJ7"/>
  <c r="AJ11"/>
  <c r="AJ15"/>
  <c r="AJ19"/>
  <c r="AJ5"/>
  <c r="AJ25"/>
  <c r="AJ8"/>
  <c r="AJ12"/>
  <c r="AJ16"/>
  <c r="AJ20"/>
  <c r="AK18"/>
  <c r="AH11"/>
  <c r="AK11"/>
  <c r="AK16"/>
  <c r="AH21"/>
  <c r="AL21"/>
  <c r="AH16"/>
  <c r="AH26"/>
  <c r="AL8"/>
  <c r="AL13"/>
  <c r="AL23"/>
  <c r="AH10"/>
  <c r="AH23"/>
  <c r="AK8"/>
  <c r="AK13"/>
  <c r="AK23"/>
  <c r="AH8"/>
  <c r="AK9"/>
  <c r="AL9"/>
  <c r="AH20"/>
  <c r="AK20"/>
  <c r="AK7"/>
  <c r="AH7"/>
  <c r="AL26"/>
  <c r="AL15"/>
  <c r="AL6"/>
  <c r="AH15"/>
  <c r="AK15"/>
  <c r="AK6"/>
  <c r="AL24"/>
  <c r="AL14"/>
  <c r="AK22"/>
  <c r="AH12"/>
  <c r="AL11"/>
  <c r="AL18"/>
  <c r="AK21"/>
  <c r="AL16"/>
  <c r="AH5"/>
  <c r="AL17"/>
  <c r="AL10"/>
  <c r="AL19"/>
  <c r="AL25"/>
  <c r="AH19"/>
  <c r="AH25"/>
  <c r="AK10"/>
  <c r="AK19"/>
  <c r="AK25"/>
  <c r="AH13"/>
  <c r="AH9"/>
  <c r="AH17"/>
  <c r="AH24"/>
  <c r="AH6"/>
  <c r="AK24"/>
  <c r="AK14"/>
  <c r="AH14"/>
  <c r="AL22"/>
  <c r="AL12"/>
  <c r="AK17"/>
  <c r="AH22"/>
  <c r="AK12"/>
  <c r="AL20"/>
  <c r="AL7"/>
  <c r="AP7" i="19"/>
  <c r="AP9"/>
  <c r="AP11"/>
  <c r="AP13"/>
  <c r="AP15"/>
  <c r="AP17"/>
  <c r="AP19"/>
  <c r="AP21"/>
  <c r="AP23"/>
  <c r="AP25"/>
  <c r="AP27"/>
  <c r="AP29"/>
  <c r="AP31"/>
  <c r="AP33"/>
  <c r="AP5"/>
  <c r="AP6"/>
  <c r="AP8"/>
  <c r="AP10"/>
  <c r="AP12"/>
  <c r="AP14"/>
  <c r="AP16"/>
  <c r="AP18"/>
  <c r="AP20"/>
  <c r="AP22"/>
  <c r="AP24"/>
  <c r="AP26"/>
  <c r="AP28"/>
  <c r="AP30"/>
  <c r="AP32"/>
  <c r="AP34"/>
  <c r="AQ6" i="16"/>
  <c r="AQ7" s="1"/>
  <c r="AQ8" s="1"/>
  <c r="AQ9" s="1"/>
  <c r="AQ10" s="1"/>
  <c r="AQ11" s="1"/>
  <c r="AQ12" s="1"/>
  <c r="AQ13" s="1"/>
  <c r="AQ14" s="1"/>
  <c r="AQ15" s="1"/>
  <c r="AQ16" s="1"/>
  <c r="AQ17" s="1"/>
  <c r="AQ18" s="1"/>
  <c r="AQ19" s="1"/>
  <c r="AQ20" s="1"/>
  <c r="AQ21" s="1"/>
  <c r="AQ22" s="1"/>
  <c r="AQ23" s="1"/>
  <c r="AQ24" s="1"/>
  <c r="AQ25" s="1"/>
  <c r="AQ26" s="1"/>
  <c r="AQ27" s="1"/>
  <c r="AQ28" s="1"/>
  <c r="AS34" i="20"/>
  <c r="AU34"/>
  <c r="AT34"/>
  <c r="AU33"/>
  <c r="AT33"/>
  <c r="AS35"/>
  <c r="AU35"/>
  <c r="AT35"/>
  <c r="AS36"/>
  <c r="AU36"/>
  <c r="AT36"/>
  <c r="AU31"/>
  <c r="AT31"/>
  <c r="AU32"/>
  <c r="AT32"/>
  <c r="AU29"/>
  <c r="AT29"/>
  <c r="AU30"/>
  <c r="AT30"/>
  <c r="AU25"/>
  <c r="AT25"/>
  <c r="AU27"/>
  <c r="AT27"/>
  <c r="AU26"/>
  <c r="AT26"/>
  <c r="AU28"/>
  <c r="AT28"/>
  <c r="AU24"/>
  <c r="AT24"/>
  <c r="AU22"/>
  <c r="AT22"/>
  <c r="AU23"/>
  <c r="AT23"/>
  <c r="AU21"/>
  <c r="AT21"/>
  <c r="AU18"/>
  <c r="AT18"/>
  <c r="AU19"/>
  <c r="AT19"/>
  <c r="AU17"/>
  <c r="AT17"/>
  <c r="AU20"/>
  <c r="AT20"/>
  <c r="AS14"/>
  <c r="AU14"/>
  <c r="AT14"/>
  <c r="AU13"/>
  <c r="AT13"/>
  <c r="AS15"/>
  <c r="AU15"/>
  <c r="AT15"/>
  <c r="AU16"/>
  <c r="AT16"/>
  <c r="AU9"/>
  <c r="AT9"/>
  <c r="AU12"/>
  <c r="AT12"/>
  <c r="AU10"/>
  <c r="AT10"/>
  <c r="AU11"/>
  <c r="AT11"/>
  <c r="AU8"/>
  <c r="AT8"/>
  <c r="AU7"/>
  <c r="AT7"/>
  <c r="AS6"/>
  <c r="AU6"/>
  <c r="AT6"/>
  <c r="AT5"/>
  <c r="AU5"/>
  <c r="AS12"/>
  <c r="AS25"/>
  <c r="AS5"/>
  <c r="AR10"/>
  <c r="AS10"/>
  <c r="AS22"/>
  <c r="AS19"/>
  <c r="AS27"/>
  <c r="AS29"/>
  <c r="AR23"/>
  <c r="AS23"/>
  <c r="AS17"/>
  <c r="AR20"/>
  <c r="AS20"/>
  <c r="AR30"/>
  <c r="AS30"/>
  <c r="AS21"/>
  <c r="AS11"/>
  <c r="AR26"/>
  <c r="AS26"/>
  <c r="AS9"/>
  <c r="AR8"/>
  <c r="AS8"/>
  <c r="AS24"/>
  <c r="AS18"/>
  <c r="AS13"/>
  <c r="AS28"/>
  <c r="AS33"/>
  <c r="AS31"/>
  <c r="AS7"/>
  <c r="AR32"/>
  <c r="AS32"/>
  <c r="AS16"/>
  <c r="AQ6" i="18"/>
  <c r="AS29" i="16"/>
  <c r="AT29"/>
  <c r="AT30" s="1"/>
  <c r="AU29"/>
  <c r="AQ7" i="18"/>
  <c r="AQ8" s="1"/>
  <c r="AQ9" s="1"/>
  <c r="AQ10" s="1"/>
  <c r="AQ11" s="1"/>
  <c r="AQ12" s="1"/>
  <c r="AQ13" s="1"/>
  <c r="AQ14" s="1"/>
  <c r="AQ15" s="1"/>
  <c r="AQ16" s="1"/>
  <c r="AQ17" s="1"/>
  <c r="AQ18" s="1"/>
  <c r="AQ19" s="1"/>
  <c r="AQ20" s="1"/>
  <c r="AQ21" s="1"/>
  <c r="AQ22" s="1"/>
  <c r="AQ23" s="1"/>
  <c r="AQ24" s="1"/>
  <c r="AQ25" s="1"/>
  <c r="AQ26" s="1"/>
  <c r="AQ27" s="1"/>
  <c r="AQ28" s="1"/>
  <c r="AQ29" s="1"/>
  <c r="AQ30" s="1"/>
  <c r="AQ31" s="1"/>
  <c r="AQ32" s="1"/>
  <c r="AT33"/>
  <c r="AT34" s="1"/>
  <c r="AS33"/>
  <c r="AU33"/>
  <c r="AP22" i="14"/>
  <c r="AP24"/>
  <c r="AP21"/>
  <c r="AP23"/>
  <c r="AP8"/>
  <c r="AP16"/>
  <c r="AP12"/>
  <c r="AP6"/>
  <c r="AP19"/>
  <c r="AP15"/>
  <c r="AP11"/>
  <c r="AP7"/>
  <c r="AP20"/>
  <c r="AP5"/>
  <c r="AP18"/>
  <c r="AP14"/>
  <c r="AP10"/>
  <c r="AP17"/>
  <c r="AP13"/>
  <c r="AP9"/>
  <c r="AR35" i="20"/>
  <c r="AR36"/>
  <c r="AR16"/>
  <c r="AR11"/>
  <c r="AR19"/>
  <c r="AR33"/>
  <c r="AR28"/>
  <c r="AR31"/>
  <c r="AR21"/>
  <c r="AR18"/>
  <c r="AR7"/>
  <c r="AR9"/>
  <c r="AR17"/>
  <c r="AR14"/>
  <c r="AR34"/>
  <c r="AR29"/>
  <c r="AR25"/>
  <c r="AR24"/>
  <c r="AR15"/>
  <c r="AR27"/>
  <c r="AR12"/>
  <c r="AQ5"/>
  <c r="AR5"/>
  <c r="AR13"/>
  <c r="AR6"/>
  <c r="AR22"/>
  <c r="AD22" i="13"/>
  <c r="V22"/>
  <c r="N22"/>
  <c r="AD21"/>
  <c r="V21"/>
  <c r="N21"/>
  <c r="AD20"/>
  <c r="V20"/>
  <c r="N20"/>
  <c r="AD19"/>
  <c r="V19"/>
  <c r="N19"/>
  <c r="AD18"/>
  <c r="V18"/>
  <c r="N18"/>
  <c r="AD17"/>
  <c r="V17"/>
  <c r="N17"/>
  <c r="AD16"/>
  <c r="V16"/>
  <c r="N16"/>
  <c r="AD15"/>
  <c r="V15"/>
  <c r="N15"/>
  <c r="AD14"/>
  <c r="V14"/>
  <c r="AD13"/>
  <c r="V13"/>
  <c r="AD12"/>
  <c r="V12"/>
  <c r="N12"/>
  <c r="AD11"/>
  <c r="V11"/>
  <c r="AD10"/>
  <c r="V10"/>
  <c r="N10"/>
  <c r="AD9"/>
  <c r="V9"/>
  <c r="AD8"/>
  <c r="V8"/>
  <c r="N8"/>
  <c r="AD7"/>
  <c r="V7"/>
  <c r="AD6"/>
  <c r="V6"/>
  <c r="N6"/>
  <c r="AD5"/>
  <c r="V5"/>
  <c r="AV34" i="19" l="1"/>
  <c r="AW34"/>
  <c r="AV30"/>
  <c r="AW30"/>
  <c r="AV26"/>
  <c r="AW26"/>
  <c r="AV22"/>
  <c r="AW22"/>
  <c r="AV18"/>
  <c r="AW18"/>
  <c r="AV14"/>
  <c r="AW14"/>
  <c r="AV10"/>
  <c r="AW10"/>
  <c r="AV6"/>
  <c r="AW6"/>
  <c r="AW33"/>
  <c r="AV33"/>
  <c r="AV29"/>
  <c r="AW29"/>
  <c r="AV25"/>
  <c r="AW25"/>
  <c r="AV21"/>
  <c r="AW21"/>
  <c r="AV17"/>
  <c r="AW17"/>
  <c r="AV13"/>
  <c r="AW13"/>
  <c r="AV9"/>
  <c r="AW9"/>
  <c r="AV32"/>
  <c r="AW32"/>
  <c r="AV28"/>
  <c r="AW28"/>
  <c r="AV24"/>
  <c r="AW24"/>
  <c r="AV20"/>
  <c r="AW20"/>
  <c r="AW16"/>
  <c r="AV16"/>
  <c r="AV12"/>
  <c r="AW12"/>
  <c r="AV8"/>
  <c r="AW8"/>
  <c r="AW5"/>
  <c r="AV5"/>
  <c r="AW31"/>
  <c r="AV31"/>
  <c r="AW27"/>
  <c r="AV27"/>
  <c r="AW23"/>
  <c r="AV23"/>
  <c r="AW19"/>
  <c r="AV19"/>
  <c r="AW15"/>
  <c r="AV15"/>
  <c r="AW11"/>
  <c r="AV11"/>
  <c r="AW7"/>
  <c r="AV7"/>
  <c r="AA6" i="13"/>
  <c r="AB5"/>
  <c r="S5"/>
  <c r="T6"/>
  <c r="S8"/>
  <c r="T7"/>
  <c r="K7"/>
  <c r="L8"/>
  <c r="AA7"/>
  <c r="AB8"/>
  <c r="AA10"/>
  <c r="AB9"/>
  <c r="S12"/>
  <c r="T11"/>
  <c r="K11"/>
  <c r="L12"/>
  <c r="AA11"/>
  <c r="AB12"/>
  <c r="AA14"/>
  <c r="AB13"/>
  <c r="AA13"/>
  <c r="AB14"/>
  <c r="S16"/>
  <c r="T15"/>
  <c r="K15"/>
  <c r="L16"/>
  <c r="AA15"/>
  <c r="AB16"/>
  <c r="S18"/>
  <c r="T17"/>
  <c r="K17"/>
  <c r="L18"/>
  <c r="AA17"/>
  <c r="AB18"/>
  <c r="S20"/>
  <c r="T19"/>
  <c r="K19"/>
  <c r="L20"/>
  <c r="AA19"/>
  <c r="AB20"/>
  <c r="S6"/>
  <c r="T5"/>
  <c r="K5"/>
  <c r="L6"/>
  <c r="AA5"/>
  <c r="AB6"/>
  <c r="AA8"/>
  <c r="AB7"/>
  <c r="S7"/>
  <c r="T8"/>
  <c r="K9"/>
  <c r="L10"/>
  <c r="AA9"/>
  <c r="AB10"/>
  <c r="AA12"/>
  <c r="AB11"/>
  <c r="S11"/>
  <c r="T12"/>
  <c r="S14"/>
  <c r="T13"/>
  <c r="S13"/>
  <c r="T14"/>
  <c r="K16"/>
  <c r="L15"/>
  <c r="AA16"/>
  <c r="AB15"/>
  <c r="S15"/>
  <c r="T16"/>
  <c r="K18"/>
  <c r="L17"/>
  <c r="AA18"/>
  <c r="AB17"/>
  <c r="S17"/>
  <c r="T18"/>
  <c r="K20"/>
  <c r="L19"/>
  <c r="AA20"/>
  <c r="AB19"/>
  <c r="S19"/>
  <c r="T20"/>
  <c r="AI27" i="15"/>
  <c r="AI28" s="1"/>
  <c r="AH27"/>
  <c r="AL27"/>
  <c r="AK27"/>
  <c r="AJ27"/>
  <c r="AW9" i="14"/>
  <c r="AV9"/>
  <c r="AW17"/>
  <c r="AV17"/>
  <c r="AW14"/>
  <c r="AV14"/>
  <c r="AV5"/>
  <c r="AW5"/>
  <c r="AW7"/>
  <c r="AV7"/>
  <c r="AW15"/>
  <c r="AV15"/>
  <c r="AW6"/>
  <c r="AV6"/>
  <c r="AW16"/>
  <c r="AV16"/>
  <c r="AW23"/>
  <c r="AV23"/>
  <c r="AW24"/>
  <c r="AV24"/>
  <c r="AW13"/>
  <c r="AV13"/>
  <c r="AW10"/>
  <c r="AV10"/>
  <c r="AW18"/>
  <c r="AV18"/>
  <c r="AW20"/>
  <c r="AV20"/>
  <c r="AW11"/>
  <c r="AV11"/>
  <c r="AW19"/>
  <c r="AV19"/>
  <c r="AW12"/>
  <c r="AV12"/>
  <c r="AW8"/>
  <c r="AV8"/>
  <c r="AW21"/>
  <c r="AV21"/>
  <c r="AW22"/>
  <c r="AV22"/>
  <c r="S10" i="13"/>
  <c r="T9"/>
  <c r="S9"/>
  <c r="T10"/>
  <c r="AA22"/>
  <c r="AB21"/>
  <c r="AA21"/>
  <c r="AB22"/>
  <c r="S21"/>
  <c r="T22"/>
  <c r="S22"/>
  <c r="T21"/>
  <c r="T23" s="1"/>
  <c r="K22"/>
  <c r="L21"/>
  <c r="K21"/>
  <c r="L22"/>
  <c r="AA23"/>
  <c r="AP24" i="17"/>
  <c r="AP5"/>
  <c r="AP9"/>
  <c r="AP12"/>
  <c r="AP19"/>
  <c r="AP22"/>
  <c r="AP16"/>
  <c r="AP23"/>
  <c r="AP26"/>
  <c r="AP8"/>
  <c r="AP11"/>
  <c r="AP14"/>
  <c r="AP21"/>
  <c r="AP29"/>
  <c r="AP15"/>
  <c r="AP18"/>
  <c r="AP25"/>
  <c r="AP28"/>
  <c r="AP6"/>
  <c r="AP13"/>
  <c r="AP7"/>
  <c r="AP10"/>
  <c r="AP17"/>
  <c r="AP20"/>
  <c r="AP27"/>
  <c r="AP30"/>
  <c r="N23" i="13"/>
  <c r="N24" s="1"/>
  <c r="AT37" i="20"/>
  <c r="AT38" s="1"/>
  <c r="AS37"/>
  <c r="AU37"/>
  <c r="AQ6"/>
  <c r="AQ7" s="1"/>
  <c r="AQ8" s="1"/>
  <c r="AQ9" s="1"/>
  <c r="AQ10" s="1"/>
  <c r="AQ11" s="1"/>
  <c r="AQ12" s="1"/>
  <c r="AQ13" s="1"/>
  <c r="AQ14" s="1"/>
  <c r="AQ15" s="1"/>
  <c r="AQ16" s="1"/>
  <c r="AQ17" s="1"/>
  <c r="AQ18" s="1"/>
  <c r="AQ19" s="1"/>
  <c r="AQ20" s="1"/>
  <c r="AQ21" s="1"/>
  <c r="AQ22" s="1"/>
  <c r="AQ23" s="1"/>
  <c r="AQ24" s="1"/>
  <c r="AQ25" s="1"/>
  <c r="AQ26" s="1"/>
  <c r="AQ27" s="1"/>
  <c r="AQ28" s="1"/>
  <c r="AQ29" s="1"/>
  <c r="AQ30" s="1"/>
  <c r="AQ31" s="1"/>
  <c r="AQ32" s="1"/>
  <c r="AQ33" s="1"/>
  <c r="AQ34" s="1"/>
  <c r="AQ35" s="1"/>
  <c r="AQ36" s="1"/>
  <c r="V23" i="13"/>
  <c r="V24" s="1"/>
  <c r="AT13" i="14"/>
  <c r="AS13"/>
  <c r="AR13"/>
  <c r="AU13"/>
  <c r="AT10"/>
  <c r="AS10"/>
  <c r="AR10"/>
  <c r="AU10"/>
  <c r="AT18"/>
  <c r="AS18"/>
  <c r="AR18"/>
  <c r="AU18"/>
  <c r="AT20"/>
  <c r="AS20"/>
  <c r="AR20"/>
  <c r="AU20"/>
  <c r="AT11"/>
  <c r="AS11"/>
  <c r="AR11"/>
  <c r="AU11"/>
  <c r="AT19"/>
  <c r="AS19"/>
  <c r="AR19"/>
  <c r="AU19"/>
  <c r="AT12"/>
  <c r="AS12"/>
  <c r="AR12"/>
  <c r="AU12"/>
  <c r="AT8"/>
  <c r="AS8"/>
  <c r="AR8"/>
  <c r="AU8"/>
  <c r="AT21"/>
  <c r="AS21"/>
  <c r="AR21"/>
  <c r="AU21"/>
  <c r="AT22"/>
  <c r="AS22"/>
  <c r="AR22"/>
  <c r="AU22"/>
  <c r="AT9"/>
  <c r="AS9"/>
  <c r="AR9"/>
  <c r="AU9"/>
  <c r="AT17"/>
  <c r="AS17"/>
  <c r="AR17"/>
  <c r="AU17"/>
  <c r="AT14"/>
  <c r="AS14"/>
  <c r="AR14"/>
  <c r="AU14"/>
  <c r="AR5"/>
  <c r="AT5"/>
  <c r="AQ5"/>
  <c r="AU5"/>
  <c r="AS5"/>
  <c r="AT7"/>
  <c r="AS7"/>
  <c r="AR7"/>
  <c r="AU7"/>
  <c r="AT15"/>
  <c r="AS15"/>
  <c r="AR15"/>
  <c r="AU15"/>
  <c r="AT6"/>
  <c r="AS6"/>
  <c r="AR6"/>
  <c r="AU6"/>
  <c r="AT16"/>
  <c r="AS16"/>
  <c r="AR16"/>
  <c r="AU16"/>
  <c r="AT23"/>
  <c r="AS23"/>
  <c r="AR23"/>
  <c r="AU23"/>
  <c r="AT24"/>
  <c r="AR24"/>
  <c r="AS24"/>
  <c r="AU24"/>
  <c r="AD23" i="13"/>
  <c r="AD24" s="1"/>
  <c r="R23"/>
  <c r="Z23"/>
  <c r="J23"/>
  <c r="K23" l="1"/>
  <c r="AW35" i="19"/>
  <c r="AV35"/>
  <c r="AR27" i="17"/>
  <c r="AV27"/>
  <c r="AW27"/>
  <c r="AR17"/>
  <c r="AV17"/>
  <c r="AW17"/>
  <c r="AR7"/>
  <c r="AV7"/>
  <c r="AW7"/>
  <c r="AV6"/>
  <c r="AR6"/>
  <c r="AW6"/>
  <c r="AR25"/>
  <c r="AV25"/>
  <c r="AW25"/>
  <c r="AR15"/>
  <c r="AV15"/>
  <c r="AW15"/>
  <c r="AR21"/>
  <c r="AV21"/>
  <c r="AW21"/>
  <c r="AR11"/>
  <c r="AV11"/>
  <c r="AW11"/>
  <c r="AV26"/>
  <c r="AR26"/>
  <c r="AW26"/>
  <c r="AV16"/>
  <c r="AR16"/>
  <c r="AW16"/>
  <c r="AR19"/>
  <c r="AV19"/>
  <c r="AW19"/>
  <c r="AR9"/>
  <c r="AV9"/>
  <c r="AW9"/>
  <c r="AV24"/>
  <c r="AR24"/>
  <c r="AW24"/>
  <c r="AV30"/>
  <c r="AR30"/>
  <c r="AW30"/>
  <c r="AV20"/>
  <c r="AR20"/>
  <c r="AW20"/>
  <c r="AV10"/>
  <c r="AR10"/>
  <c r="AW10"/>
  <c r="AR13"/>
  <c r="AV13"/>
  <c r="AW13"/>
  <c r="AV28"/>
  <c r="AR28"/>
  <c r="AW28"/>
  <c r="AV18"/>
  <c r="AR18"/>
  <c r="AW18"/>
  <c r="AR29"/>
  <c r="AV29"/>
  <c r="AW29"/>
  <c r="AV14"/>
  <c r="AR14"/>
  <c r="AW14"/>
  <c r="AV8"/>
  <c r="AR8"/>
  <c r="AW8"/>
  <c r="AR23"/>
  <c r="AV23"/>
  <c r="AW23"/>
  <c r="AV22"/>
  <c r="AR22"/>
  <c r="AW22"/>
  <c r="AV12"/>
  <c r="AR12"/>
  <c r="AW12"/>
  <c r="AW5"/>
  <c r="AV5"/>
  <c r="S23" i="13"/>
  <c r="AK24" s="1"/>
  <c r="AV24" s="1"/>
  <c r="L23"/>
  <c r="AB23"/>
  <c r="AP7" i="15"/>
  <c r="AW7" s="1"/>
  <c r="AQ15" i="14"/>
  <c r="AQ18"/>
  <c r="AQ10"/>
  <c r="AQ23"/>
  <c r="AQ22"/>
  <c r="AQ9"/>
  <c r="AQ13"/>
  <c r="AQ20"/>
  <c r="AQ12"/>
  <c r="AQ21"/>
  <c r="AQ19"/>
  <c r="AQ11"/>
  <c r="AQ14"/>
  <c r="AQ24"/>
  <c r="AQ17"/>
  <c r="AQ7"/>
  <c r="AQ16"/>
  <c r="AQ8"/>
  <c r="AQ6"/>
  <c r="AW25"/>
  <c r="AV25"/>
  <c r="AP24" i="15"/>
  <c r="AW24" s="1"/>
  <c r="AP10"/>
  <c r="AW10" s="1"/>
  <c r="AP17"/>
  <c r="AW17" s="1"/>
  <c r="AP14"/>
  <c r="AW14" s="1"/>
  <c r="AP15"/>
  <c r="AW15" s="1"/>
  <c r="AP20"/>
  <c r="AW20" s="1"/>
  <c r="AP23"/>
  <c r="AW23" s="1"/>
  <c r="AP26"/>
  <c r="AW26" s="1"/>
  <c r="AP9"/>
  <c r="AW9" s="1"/>
  <c r="AP12"/>
  <c r="AW12" s="1"/>
  <c r="AP22"/>
  <c r="AW22" s="1"/>
  <c r="AP21"/>
  <c r="AW21" s="1"/>
  <c r="AP6"/>
  <c r="AW6" s="1"/>
  <c r="AP25"/>
  <c r="AW25" s="1"/>
  <c r="AP13"/>
  <c r="AW13" s="1"/>
  <c r="AP11"/>
  <c r="AW11" s="1"/>
  <c r="AP5"/>
  <c r="AW5" s="1"/>
  <c r="AP18"/>
  <c r="AW18" s="1"/>
  <c r="AP16"/>
  <c r="AW16" s="1"/>
  <c r="AP19"/>
  <c r="AW19" s="1"/>
  <c r="AP8"/>
  <c r="AW8" s="1"/>
  <c r="AU20"/>
  <c r="AU23"/>
  <c r="AT27" i="17"/>
  <c r="AU27"/>
  <c r="AS27"/>
  <c r="AT17"/>
  <c r="AU17"/>
  <c r="AS17"/>
  <c r="AT7"/>
  <c r="AU7"/>
  <c r="AS7"/>
  <c r="AS6"/>
  <c r="AT6"/>
  <c r="AU6"/>
  <c r="AS25"/>
  <c r="AT25"/>
  <c r="AU25"/>
  <c r="AS15"/>
  <c r="AT15"/>
  <c r="AU15"/>
  <c r="AS21"/>
  <c r="AT21"/>
  <c r="AU21"/>
  <c r="AS11"/>
  <c r="AT11"/>
  <c r="AU11"/>
  <c r="AS26"/>
  <c r="AT26"/>
  <c r="AU26"/>
  <c r="AS16"/>
  <c r="AT16"/>
  <c r="AU16"/>
  <c r="AT19"/>
  <c r="AU19"/>
  <c r="AS19"/>
  <c r="AT9"/>
  <c r="AU9"/>
  <c r="AS9"/>
  <c r="AT24"/>
  <c r="AU24"/>
  <c r="AS24"/>
  <c r="AT30"/>
  <c r="AU30"/>
  <c r="AS30"/>
  <c r="AT20"/>
  <c r="AU20"/>
  <c r="AS20"/>
  <c r="AT10"/>
  <c r="AU10"/>
  <c r="AS10"/>
  <c r="AS13"/>
  <c r="AT13"/>
  <c r="AU13"/>
  <c r="AS28"/>
  <c r="AT28"/>
  <c r="AU28"/>
  <c r="AS18"/>
  <c r="AT18"/>
  <c r="AU18"/>
  <c r="AT29"/>
  <c r="AU29"/>
  <c r="AS29"/>
  <c r="AS14"/>
  <c r="AT14"/>
  <c r="AU14"/>
  <c r="AS8"/>
  <c r="AT8"/>
  <c r="AU8"/>
  <c r="AS23"/>
  <c r="AT23"/>
  <c r="AU23"/>
  <c r="AT22"/>
  <c r="AU22"/>
  <c r="AS22"/>
  <c r="AT12"/>
  <c r="AU12"/>
  <c r="AS12"/>
  <c r="AS5"/>
  <c r="AQ5"/>
  <c r="AU5"/>
  <c r="AT5"/>
  <c r="AR5"/>
  <c r="AS25" i="14"/>
  <c r="AU25"/>
  <c r="AT25"/>
  <c r="AT26" s="1"/>
  <c r="AH24" i="13" l="1"/>
  <c r="AS24" s="1"/>
  <c r="AW31" i="17"/>
  <c r="AV31"/>
  <c r="AS7" i="15"/>
  <c r="AS14"/>
  <c r="AL24" i="13"/>
  <c r="AW24" s="1"/>
  <c r="AR7" i="15"/>
  <c r="AT7"/>
  <c r="AU7"/>
  <c r="AV7"/>
  <c r="AS12"/>
  <c r="AV19"/>
  <c r="AV18"/>
  <c r="AV11"/>
  <c r="AV25"/>
  <c r="AV21"/>
  <c r="AV12"/>
  <c r="AV26"/>
  <c r="AV20"/>
  <c r="AV14"/>
  <c r="AV10"/>
  <c r="AV8"/>
  <c r="AV16"/>
  <c r="AV5"/>
  <c r="AV13"/>
  <c r="AV6"/>
  <c r="AV22"/>
  <c r="AV9"/>
  <c r="AV23"/>
  <c r="AR15"/>
  <c r="AV15"/>
  <c r="AV17"/>
  <c r="AV24"/>
  <c r="AS10"/>
  <c r="AU26"/>
  <c r="AS25"/>
  <c r="AS8"/>
  <c r="AR16"/>
  <c r="AU5"/>
  <c r="AR13"/>
  <c r="AU6"/>
  <c r="AT22"/>
  <c r="AR9"/>
  <c r="AR23"/>
  <c r="AT15"/>
  <c r="AT17"/>
  <c r="AR24"/>
  <c r="AS19"/>
  <c r="AU18"/>
  <c r="AR11"/>
  <c r="AS21"/>
  <c r="AT12"/>
  <c r="AR20"/>
  <c r="AU14"/>
  <c r="AU10"/>
  <c r="Y9" i="13"/>
  <c r="Y7"/>
  <c r="AR17" i="15"/>
  <c r="AS6"/>
  <c r="AR26"/>
  <c r="AU13"/>
  <c r="AU9"/>
  <c r="AT24"/>
  <c r="AU16"/>
  <c r="AS22"/>
  <c r="AT5"/>
  <c r="AU8"/>
  <c r="AT13"/>
  <c r="AU15"/>
  <c r="AT9"/>
  <c r="AU24"/>
  <c r="AS17"/>
  <c r="AS16"/>
  <c r="AR5"/>
  <c r="AT6"/>
  <c r="AU22"/>
  <c r="AT23"/>
  <c r="AT11"/>
  <c r="AT25"/>
  <c r="AT8"/>
  <c r="AU11"/>
  <c r="AR12"/>
  <c r="AR25"/>
  <c r="AR10"/>
  <c r="AT26"/>
  <c r="AR14"/>
  <c r="AU21"/>
  <c r="AS13"/>
  <c r="AS15"/>
  <c r="AS9"/>
  <c r="AS24"/>
  <c r="AU17"/>
  <c r="AR8"/>
  <c r="AT16"/>
  <c r="AQ5"/>
  <c r="AS5"/>
  <c r="AR6"/>
  <c r="AR22"/>
  <c r="AS23"/>
  <c r="AR19"/>
  <c r="AS11"/>
  <c r="AU12"/>
  <c r="AU25"/>
  <c r="AT10"/>
  <c r="AS26"/>
  <c r="AT14"/>
  <c r="AR18"/>
  <c r="AR21"/>
  <c r="AS20"/>
  <c r="AT19"/>
  <c r="AS18"/>
  <c r="AT21"/>
  <c r="AT20"/>
  <c r="AU19"/>
  <c r="AT18"/>
  <c r="AT31" i="17"/>
  <c r="AT32" s="1"/>
  <c r="AU31"/>
  <c r="AS31"/>
  <c r="AQ6"/>
  <c r="AQ7" s="1"/>
  <c r="AQ8" s="1"/>
  <c r="AQ9" s="1"/>
  <c r="AQ10" s="1"/>
  <c r="AQ11" s="1"/>
  <c r="AQ12" s="1"/>
  <c r="AQ13" s="1"/>
  <c r="AQ14" s="1"/>
  <c r="AQ15" s="1"/>
  <c r="AQ16" s="1"/>
  <c r="AQ17" s="1"/>
  <c r="AQ18" s="1"/>
  <c r="AQ19" s="1"/>
  <c r="AQ20" s="1"/>
  <c r="AQ21" s="1"/>
  <c r="AQ22" s="1"/>
  <c r="AQ23" s="1"/>
  <c r="AQ24" s="1"/>
  <c r="AQ25" s="1"/>
  <c r="AQ26" s="1"/>
  <c r="AQ27" s="1"/>
  <c r="AQ28" s="1"/>
  <c r="AQ29" s="1"/>
  <c r="AQ30" s="1"/>
  <c r="AQ6" i="15" l="1"/>
  <c r="AQ7" s="1"/>
  <c r="AQ8" s="1"/>
  <c r="AQ9" s="1"/>
  <c r="AQ10" s="1"/>
  <c r="AQ11" s="1"/>
  <c r="AQ12" s="1"/>
  <c r="AQ13" s="1"/>
  <c r="AQ14" s="1"/>
  <c r="AQ15"/>
  <c r="AQ16" s="1"/>
  <c r="AQ17" s="1"/>
  <c r="AQ18" s="1"/>
  <c r="AQ19" s="1"/>
  <c r="AQ20" s="1"/>
  <c r="AQ21" s="1"/>
  <c r="AQ22" s="1"/>
  <c r="AQ23" s="1"/>
  <c r="AQ24" s="1"/>
  <c r="AQ25" s="1"/>
  <c r="AQ26" s="1"/>
  <c r="AW27"/>
  <c r="AV27"/>
  <c r="Y5" i="13"/>
  <c r="Y6"/>
  <c r="Y21"/>
  <c r="Y22"/>
  <c r="Y16"/>
  <c r="Y10"/>
  <c r="Y13"/>
  <c r="Y12"/>
  <c r="Y20"/>
  <c r="Y17"/>
  <c r="Y19"/>
  <c r="Y15"/>
  <c r="Y11"/>
  <c r="Y8"/>
  <c r="Y14"/>
  <c r="Y18"/>
  <c r="AU27" i="15"/>
  <c r="AS27"/>
  <c r="AT27"/>
  <c r="AT28" s="1"/>
  <c r="AK5" i="13" l="1"/>
  <c r="AL12"/>
  <c r="AJ18"/>
  <c r="AH12"/>
  <c r="AI18"/>
  <c r="AJ12"/>
  <c r="AL14"/>
  <c r="AL11"/>
  <c r="AI11"/>
  <c r="AI5"/>
  <c r="AI10"/>
  <c r="AJ8"/>
  <c r="AL21"/>
  <c r="AH21"/>
  <c r="AI8"/>
  <c r="AJ21"/>
  <c r="AL10"/>
  <c r="AH11"/>
  <c r="AH8"/>
  <c r="AI21"/>
  <c r="AJ11"/>
  <c r="AL5"/>
  <c r="AH5"/>
  <c r="AH10"/>
  <c r="AJ5"/>
  <c r="AJ10"/>
  <c r="AL8"/>
  <c r="AL18"/>
  <c r="AH18"/>
  <c r="AI12"/>
  <c r="AI16"/>
  <c r="AH22"/>
  <c r="AH13"/>
  <c r="AI14"/>
  <c r="AI7"/>
  <c r="AJ19"/>
  <c r="AJ13"/>
  <c r="AL17"/>
  <c r="AL13"/>
  <c r="AL7"/>
  <c r="AL23" s="1"/>
  <c r="AI22"/>
  <c r="AI13"/>
  <c r="AJ14"/>
  <c r="AJ7"/>
  <c r="AL20"/>
  <c r="AL6"/>
  <c r="AH16"/>
  <c r="AL16"/>
  <c r="AH19"/>
  <c r="AJ22"/>
  <c r="AJ16"/>
  <c r="AL19"/>
  <c r="AL15"/>
  <c r="AL9"/>
  <c r="AH14"/>
  <c r="AH7"/>
  <c r="AI19"/>
  <c r="AL22"/>
  <c r="AJ9"/>
  <c r="AJ15"/>
  <c r="AJ17"/>
  <c r="AI9"/>
  <c r="AI15"/>
  <c r="AH9"/>
  <c r="AH15"/>
  <c r="AJ6"/>
  <c r="AJ20"/>
  <c r="AI20"/>
  <c r="AH20"/>
  <c r="AI6"/>
  <c r="AI17"/>
  <c r="AH17"/>
  <c r="AH6"/>
  <c r="AK9"/>
  <c r="AK21"/>
  <c r="AK18"/>
  <c r="AK14"/>
  <c r="AK10"/>
  <c r="AK6"/>
  <c r="AK19"/>
  <c r="AK15"/>
  <c r="AK11"/>
  <c r="AK7"/>
  <c r="AK22"/>
  <c r="AK20"/>
  <c r="AK16"/>
  <c r="AK12"/>
  <c r="AK8"/>
  <c r="AK17"/>
  <c r="AK13"/>
  <c r="AD10" i="12"/>
  <c r="V10"/>
  <c r="N10"/>
  <c r="AD9"/>
  <c r="V9"/>
  <c r="N9"/>
  <c r="L9" s="1"/>
  <c r="AD8"/>
  <c r="V8"/>
  <c r="N8"/>
  <c r="AD7"/>
  <c r="V7"/>
  <c r="N7"/>
  <c r="AD6"/>
  <c r="V6"/>
  <c r="N6"/>
  <c r="AD5"/>
  <c r="V5"/>
  <c r="N5" i="2"/>
  <c r="AD18" i="8"/>
  <c r="V18"/>
  <c r="AD17"/>
  <c r="V17"/>
  <c r="AD16"/>
  <c r="V16"/>
  <c r="T16" s="1"/>
  <c r="AD15"/>
  <c r="V15"/>
  <c r="T15" s="1"/>
  <c r="AD14"/>
  <c r="V14"/>
  <c r="AD13"/>
  <c r="V13"/>
  <c r="AD12"/>
  <c r="V12"/>
  <c r="AD11"/>
  <c r="V11"/>
  <c r="AD10"/>
  <c r="V10"/>
  <c r="AD9"/>
  <c r="V9"/>
  <c r="AD8"/>
  <c r="V8"/>
  <c r="AD7"/>
  <c r="V7"/>
  <c r="AD6"/>
  <c r="V6"/>
  <c r="AD5"/>
  <c r="V5"/>
  <c r="AD20" i="2"/>
  <c r="AD19"/>
  <c r="AD18"/>
  <c r="AB18" s="1"/>
  <c r="AD17"/>
  <c r="AB17" s="1"/>
  <c r="AD16"/>
  <c r="AD15"/>
  <c r="AD14"/>
  <c r="AD13"/>
  <c r="AD12"/>
  <c r="AD11"/>
  <c r="AD10"/>
  <c r="AD9"/>
  <c r="AD8"/>
  <c r="AD7"/>
  <c r="AD6"/>
  <c r="AD5"/>
  <c r="V20"/>
  <c r="V19"/>
  <c r="V18"/>
  <c r="V17"/>
  <c r="V16"/>
  <c r="V15"/>
  <c r="V14"/>
  <c r="V13"/>
  <c r="V12"/>
  <c r="V11"/>
  <c r="V10"/>
  <c r="V9"/>
  <c r="V8"/>
  <c r="V7"/>
  <c r="V6"/>
  <c r="V5"/>
  <c r="N7"/>
  <c r="L7" s="1"/>
  <c r="N8"/>
  <c r="L8" s="1"/>
  <c r="N9"/>
  <c r="L9" s="1"/>
  <c r="N10"/>
  <c r="L10" s="1"/>
  <c r="N11"/>
  <c r="N12"/>
  <c r="L12" s="1"/>
  <c r="N13"/>
  <c r="L13" s="1"/>
  <c r="N14"/>
  <c r="L14" s="1"/>
  <c r="N15"/>
  <c r="L15" s="1"/>
  <c r="N16"/>
  <c r="L16" s="1"/>
  <c r="N17"/>
  <c r="L17" s="1"/>
  <c r="N18"/>
  <c r="L18" s="1"/>
  <c r="N19"/>
  <c r="L19" s="1"/>
  <c r="N20"/>
  <c r="L20" s="1"/>
  <c r="N6"/>
  <c r="AA5" l="1"/>
  <c r="AB6"/>
  <c r="AA7"/>
  <c r="AB8"/>
  <c r="AA9"/>
  <c r="AB10"/>
  <c r="AA11"/>
  <c r="AB12"/>
  <c r="AA15"/>
  <c r="AB16"/>
  <c r="AA19"/>
  <c r="AB20"/>
  <c r="AA6"/>
  <c r="AB5"/>
  <c r="AA8"/>
  <c r="AB7"/>
  <c r="AA10"/>
  <c r="AB9"/>
  <c r="AA12"/>
  <c r="AB11"/>
  <c r="AA16"/>
  <c r="AB15"/>
  <c r="AA20"/>
  <c r="AB19"/>
  <c r="S5"/>
  <c r="T6"/>
  <c r="S7"/>
  <c r="T8"/>
  <c r="S9"/>
  <c r="T10"/>
  <c r="S11"/>
  <c r="T12"/>
  <c r="S15"/>
  <c r="T16"/>
  <c r="S17"/>
  <c r="T18"/>
  <c r="S6"/>
  <c r="T5"/>
  <c r="S8"/>
  <c r="T7"/>
  <c r="S10"/>
  <c r="T9"/>
  <c r="S12"/>
  <c r="T11"/>
  <c r="S16"/>
  <c r="T15"/>
  <c r="S18"/>
  <c r="T17"/>
  <c r="K12"/>
  <c r="L11"/>
  <c r="L5"/>
  <c r="AI15"/>
  <c r="AI6"/>
  <c r="AI10"/>
  <c r="AI12"/>
  <c r="AI11"/>
  <c r="AI13"/>
  <c r="AI17"/>
  <c r="AI8"/>
  <c r="AI14"/>
  <c r="AI16"/>
  <c r="AI19"/>
  <c r="AA8" i="12"/>
  <c r="AB7"/>
  <c r="AA10"/>
  <c r="AB9"/>
  <c r="S9"/>
  <c r="T10"/>
  <c r="AA7"/>
  <c r="AB8"/>
  <c r="S10"/>
  <c r="T9"/>
  <c r="AA9"/>
  <c r="AB10"/>
  <c r="S6" i="8"/>
  <c r="T5"/>
  <c r="S5"/>
  <c r="T6"/>
  <c r="S8"/>
  <c r="T7"/>
  <c r="S7"/>
  <c r="T8"/>
  <c r="S10"/>
  <c r="T9"/>
  <c r="S9"/>
  <c r="T10"/>
  <c r="S12"/>
  <c r="T11"/>
  <c r="S11"/>
  <c r="T12"/>
  <c r="S14"/>
  <c r="T13"/>
  <c r="S13"/>
  <c r="T14"/>
  <c r="S18"/>
  <c r="T17"/>
  <c r="S17"/>
  <c r="T18"/>
  <c r="AA6"/>
  <c r="AB5"/>
  <c r="AA5"/>
  <c r="AB6"/>
  <c r="AA8"/>
  <c r="AB7"/>
  <c r="AA7"/>
  <c r="AB8"/>
  <c r="AA10"/>
  <c r="AB9"/>
  <c r="AA9"/>
  <c r="AB10"/>
  <c r="AA12"/>
  <c r="AB11"/>
  <c r="AA11"/>
  <c r="AB12"/>
  <c r="AA14"/>
  <c r="AB13"/>
  <c r="AA13"/>
  <c r="AB14"/>
  <c r="AA16"/>
  <c r="AB15"/>
  <c r="AA15"/>
  <c r="AB16"/>
  <c r="AA18"/>
  <c r="AB17"/>
  <c r="AA17"/>
  <c r="AB18"/>
  <c r="S6" i="12"/>
  <c r="T5"/>
  <c r="S5"/>
  <c r="T6"/>
  <c r="S8"/>
  <c r="T7"/>
  <c r="S7"/>
  <c r="T8"/>
  <c r="K9"/>
  <c r="L10"/>
  <c r="K10"/>
  <c r="K7"/>
  <c r="L8"/>
  <c r="K8"/>
  <c r="L7"/>
  <c r="K5"/>
  <c r="L6"/>
  <c r="AA5"/>
  <c r="AB6"/>
  <c r="AA6"/>
  <c r="AB5"/>
  <c r="S20" i="2"/>
  <c r="T19"/>
  <c r="AI18"/>
  <c r="S19"/>
  <c r="T20"/>
  <c r="AI20"/>
  <c r="AA14"/>
  <c r="AB13"/>
  <c r="AA13"/>
  <c r="AB14"/>
  <c r="AI9"/>
  <c r="S14"/>
  <c r="AI5"/>
  <c r="T13"/>
  <c r="S13"/>
  <c r="T14"/>
  <c r="AI7"/>
  <c r="L6"/>
  <c r="K6"/>
  <c r="K10"/>
  <c r="K8"/>
  <c r="K5"/>
  <c r="K20"/>
  <c r="K18"/>
  <c r="K16"/>
  <c r="K14"/>
  <c r="K19"/>
  <c r="K17"/>
  <c r="K15"/>
  <c r="K13"/>
  <c r="K11"/>
  <c r="K9"/>
  <c r="K7"/>
  <c r="AK23" i="13"/>
  <c r="AI23"/>
  <c r="AI24" s="1"/>
  <c r="S16" i="8"/>
  <c r="S15"/>
  <c r="AA17" i="2"/>
  <c r="AA18"/>
  <c r="AD21"/>
  <c r="AD22" s="1"/>
  <c r="V11" i="12"/>
  <c r="V12" s="1"/>
  <c r="V21" i="2"/>
  <c r="V22" s="1"/>
  <c r="N21"/>
  <c r="N22" s="1"/>
  <c r="N11" i="12"/>
  <c r="N12" s="1"/>
  <c r="AD11"/>
  <c r="AD12" s="1"/>
  <c r="AD19" i="8"/>
  <c r="AD20" s="1"/>
  <c r="V19"/>
  <c r="V20" s="1"/>
  <c r="Z19"/>
  <c r="J11" i="12"/>
  <c r="R11"/>
  <c r="Z11"/>
  <c r="R19" i="8"/>
  <c r="R21" i="2"/>
  <c r="Z21"/>
  <c r="J21"/>
  <c r="S11" i="12" l="1"/>
  <c r="AH5" i="2"/>
  <c r="AK5"/>
  <c r="AK7"/>
  <c r="AK9"/>
  <c r="AK13"/>
  <c r="AH13"/>
  <c r="AK18"/>
  <c r="AK20"/>
  <c r="AK17"/>
  <c r="AH17"/>
  <c r="AK8"/>
  <c r="AH8"/>
  <c r="AH10"/>
  <c r="AK12"/>
  <c r="AK14"/>
  <c r="AH16"/>
  <c r="AK19"/>
  <c r="AH19"/>
  <c r="AH7"/>
  <c r="AK11"/>
  <c r="AH11"/>
  <c r="AK15"/>
  <c r="AH15"/>
  <c r="AH18"/>
  <c r="AH20"/>
  <c r="AK6"/>
  <c r="AH6"/>
  <c r="AK10"/>
  <c r="AH12"/>
  <c r="AH14"/>
  <c r="AK16"/>
  <c r="L21"/>
  <c r="AL7"/>
  <c r="AL11"/>
  <c r="AL15"/>
  <c r="AL18"/>
  <c r="AL20"/>
  <c r="AL6"/>
  <c r="AL12"/>
  <c r="AL14"/>
  <c r="AL5"/>
  <c r="AL9"/>
  <c r="AL13"/>
  <c r="AL17"/>
  <c r="AL8"/>
  <c r="AL10"/>
  <c r="AL16"/>
  <c r="AL19"/>
  <c r="AA19" i="8"/>
  <c r="S19"/>
  <c r="AB19"/>
  <c r="T19"/>
  <c r="AH9" i="2"/>
  <c r="AB21"/>
  <c r="T11" i="12"/>
  <c r="L11"/>
  <c r="K11"/>
  <c r="AB11"/>
  <c r="AA11"/>
  <c r="T21" i="2"/>
  <c r="S21"/>
  <c r="AA21"/>
  <c r="K21"/>
  <c r="AN9" l="1"/>
  <c r="AN18"/>
  <c r="AN16"/>
  <c r="AN15"/>
  <c r="AN14"/>
  <c r="AN13"/>
  <c r="AN10"/>
  <c r="AN8"/>
  <c r="AN12"/>
  <c r="AN11"/>
  <c r="AN6"/>
  <c r="AN7"/>
  <c r="AN19"/>
  <c r="AN17"/>
  <c r="AN20"/>
  <c r="AN5"/>
  <c r="AK12" i="12"/>
  <c r="AV12" s="1"/>
  <c r="AH22" i="2"/>
  <c r="AL21"/>
  <c r="AK22"/>
  <c r="AV22" s="1"/>
  <c r="AL22"/>
  <c r="AW22" s="1"/>
  <c r="AH12" i="12"/>
  <c r="AS12" s="1"/>
  <c r="AL12"/>
  <c r="AW12" s="1"/>
  <c r="AS22" i="2"/>
  <c r="AK21"/>
  <c r="AH23" i="13"/>
  <c r="Y10" i="12"/>
  <c r="AJ21" i="2"/>
  <c r="AH21"/>
  <c r="AI21"/>
  <c r="AI22" s="1"/>
  <c r="Y6" i="12" l="1"/>
  <c r="Y8"/>
  <c r="Y9"/>
  <c r="AP5" i="13"/>
  <c r="AP8"/>
  <c r="AP6"/>
  <c r="AP14"/>
  <c r="AP19"/>
  <c r="AP7"/>
  <c r="AP13"/>
  <c r="AP15"/>
  <c r="AP11"/>
  <c r="AP12"/>
  <c r="AP9"/>
  <c r="AP17"/>
  <c r="AP20"/>
  <c r="AP10"/>
  <c r="AP18"/>
  <c r="AP21"/>
  <c r="AP16"/>
  <c r="AP22"/>
  <c r="AJ8" i="12" l="1"/>
  <c r="AI8"/>
  <c r="AL8"/>
  <c r="AH8"/>
  <c r="AK8"/>
  <c r="AH5"/>
  <c r="AI5"/>
  <c r="AH9"/>
  <c r="AW22" i="13"/>
  <c r="AW16"/>
  <c r="AW18"/>
  <c r="AW20"/>
  <c r="AW9"/>
  <c r="AW11"/>
  <c r="AW13"/>
  <c r="AW19"/>
  <c r="AW6"/>
  <c r="AW21"/>
  <c r="AW10"/>
  <c r="AW17"/>
  <c r="AW12"/>
  <c r="AW15"/>
  <c r="AW7"/>
  <c r="AW14"/>
  <c r="AW8"/>
  <c r="AV5"/>
  <c r="AW5"/>
  <c r="AK7" i="12"/>
  <c r="AK9"/>
  <c r="AK5"/>
  <c r="AL5"/>
  <c r="AH7"/>
  <c r="AJ7"/>
  <c r="AI7"/>
  <c r="AL10"/>
  <c r="AJ6"/>
  <c r="AJ10"/>
  <c r="AH10"/>
  <c r="AK10"/>
  <c r="AI10"/>
  <c r="AK6"/>
  <c r="AI6"/>
  <c r="AL6"/>
  <c r="AH6"/>
  <c r="AL9"/>
  <c r="AI9"/>
  <c r="AJ5"/>
  <c r="AL7"/>
  <c r="AJ9"/>
  <c r="AV16" i="13"/>
  <c r="AV18"/>
  <c r="AV20"/>
  <c r="AV9"/>
  <c r="AV11"/>
  <c r="AV13"/>
  <c r="AV19"/>
  <c r="AV22"/>
  <c r="AV21"/>
  <c r="AV10"/>
  <c r="AV17"/>
  <c r="AV12"/>
  <c r="AV15"/>
  <c r="AV7"/>
  <c r="AV14"/>
  <c r="AV8"/>
  <c r="AV6"/>
  <c r="AT16"/>
  <c r="AR16"/>
  <c r="AS16"/>
  <c r="AT18"/>
  <c r="AS18"/>
  <c r="AR18"/>
  <c r="AS20"/>
  <c r="AT20"/>
  <c r="AR20"/>
  <c r="AT9"/>
  <c r="AS9"/>
  <c r="AR9"/>
  <c r="AS11"/>
  <c r="AR11"/>
  <c r="AT11"/>
  <c r="AT13"/>
  <c r="AR13"/>
  <c r="AS13"/>
  <c r="AS19"/>
  <c r="AT19"/>
  <c r="AR19"/>
  <c r="AS6"/>
  <c r="AT6"/>
  <c r="AR6"/>
  <c r="AQ5"/>
  <c r="AS5"/>
  <c r="AT5"/>
  <c r="AR5"/>
  <c r="AR22"/>
  <c r="AS22"/>
  <c r="AT22"/>
  <c r="AS21"/>
  <c r="AT21"/>
  <c r="AR21"/>
  <c r="AR10"/>
  <c r="AS10"/>
  <c r="AT10"/>
  <c r="AT17"/>
  <c r="AR17"/>
  <c r="AS17"/>
  <c r="AS12"/>
  <c r="AR12"/>
  <c r="AT12"/>
  <c r="AS15"/>
  <c r="AR15"/>
  <c r="AT15"/>
  <c r="AS7"/>
  <c r="AR7"/>
  <c r="AT7"/>
  <c r="AT14"/>
  <c r="AR14"/>
  <c r="AS14"/>
  <c r="AR8"/>
  <c r="AT8"/>
  <c r="AS8"/>
  <c r="AW23" l="1"/>
  <c r="AL11" i="12"/>
  <c r="AK11"/>
  <c r="AV23" i="13"/>
  <c r="AT23"/>
  <c r="AT24" s="1"/>
  <c r="AS23"/>
  <c r="AI11" i="12"/>
  <c r="AI12" s="1"/>
  <c r="AH11"/>
  <c r="AN6" s="1"/>
  <c r="AJ11"/>
  <c r="AN10" l="1"/>
  <c r="AN9"/>
  <c r="AN8"/>
  <c r="AN7"/>
  <c r="AN5"/>
  <c r="AP8" l="1"/>
  <c r="AV8" s="1"/>
  <c r="AP5"/>
  <c r="AU5" s="1"/>
  <c r="AP6"/>
  <c r="AW6" s="1"/>
  <c r="AP7"/>
  <c r="AV7" s="1"/>
  <c r="AP9"/>
  <c r="AT9" s="1"/>
  <c r="AP10"/>
  <c r="AR6" l="1"/>
  <c r="AU7"/>
  <c r="AT7"/>
  <c r="AR7"/>
  <c r="AS7"/>
  <c r="AS5"/>
  <c r="AW7"/>
  <c r="AW8"/>
  <c r="AS8"/>
  <c r="AT5"/>
  <c r="AV5"/>
  <c r="AW5"/>
  <c r="AR8"/>
  <c r="AT6"/>
  <c r="AV6"/>
  <c r="AQ5"/>
  <c r="AR5"/>
  <c r="AU8"/>
  <c r="AS6"/>
  <c r="AR9"/>
  <c r="AU6"/>
  <c r="AT8"/>
  <c r="AS9"/>
  <c r="AW9"/>
  <c r="AV9"/>
  <c r="AS10"/>
  <c r="AW10"/>
  <c r="AV10"/>
  <c r="AT10"/>
  <c r="AU10"/>
  <c r="AR10"/>
  <c r="AU9"/>
  <c r="AP15" i="2"/>
  <c r="AP17"/>
  <c r="AP11"/>
  <c r="AP16"/>
  <c r="AP13"/>
  <c r="AP14"/>
  <c r="AP12"/>
  <c r="AP18"/>
  <c r="AP7"/>
  <c r="AP6"/>
  <c r="AP5"/>
  <c r="AP19"/>
  <c r="AP20"/>
  <c r="AP10"/>
  <c r="AP9"/>
  <c r="AP8"/>
  <c r="AQ6" i="12" l="1"/>
  <c r="AQ7" s="1"/>
  <c r="AQ8" s="1"/>
  <c r="AQ9" s="1"/>
  <c r="AQ10" s="1"/>
  <c r="AT11"/>
  <c r="AT12" s="1"/>
  <c r="AU11"/>
  <c r="AW8" i="2"/>
  <c r="AW10"/>
  <c r="AW19"/>
  <c r="AW6"/>
  <c r="AW18"/>
  <c r="AW14"/>
  <c r="AW16"/>
  <c r="AW17"/>
  <c r="AW9"/>
  <c r="AW20"/>
  <c r="AW7"/>
  <c r="AW12"/>
  <c r="AW13"/>
  <c r="AW11"/>
  <c r="AW15"/>
  <c r="AW11" i="12"/>
  <c r="AV11"/>
  <c r="AS11"/>
  <c r="AV5" i="2"/>
  <c r="AW5"/>
  <c r="AV8"/>
  <c r="AV10"/>
  <c r="AV19"/>
  <c r="AV6"/>
  <c r="AV18"/>
  <c r="AV14"/>
  <c r="AV16"/>
  <c r="AV17"/>
  <c r="AV9"/>
  <c r="AV20"/>
  <c r="AV7"/>
  <c r="AV12"/>
  <c r="AV13"/>
  <c r="AV11"/>
  <c r="AV15"/>
  <c r="AT10"/>
  <c r="AU19"/>
  <c r="AT18"/>
  <c r="AS14"/>
  <c r="AS16"/>
  <c r="AS17"/>
  <c r="AT8"/>
  <c r="AS9"/>
  <c r="AT20"/>
  <c r="AS5"/>
  <c r="AS7"/>
  <c r="AS12"/>
  <c r="AS13"/>
  <c r="AS11"/>
  <c r="AU15"/>
  <c r="AR5"/>
  <c r="AR12"/>
  <c r="AT15"/>
  <c r="AT16"/>
  <c r="AU17"/>
  <c r="AS6"/>
  <c r="AS15"/>
  <c r="AR7"/>
  <c r="AR11"/>
  <c r="AR13"/>
  <c r="AR9"/>
  <c r="AR6"/>
  <c r="AU11"/>
  <c r="AT12"/>
  <c r="AU13"/>
  <c r="AU7"/>
  <c r="AR20"/>
  <c r="AU5"/>
  <c r="AR15"/>
  <c r="AR16"/>
  <c r="AR17"/>
  <c r="AU18"/>
  <c r="AS10"/>
  <c r="AT19"/>
  <c r="AR14"/>
  <c r="AU8"/>
  <c r="AU16"/>
  <c r="AT17"/>
  <c r="AS18"/>
  <c r="AS8"/>
  <c r="AU10"/>
  <c r="AS19"/>
  <c r="AT6"/>
  <c r="AT14"/>
  <c r="AT11"/>
  <c r="AU12"/>
  <c r="AT13"/>
  <c r="AT7"/>
  <c r="AU9"/>
  <c r="AU20"/>
  <c r="AT5"/>
  <c r="AR18"/>
  <c r="AR8"/>
  <c r="AR10"/>
  <c r="AR19"/>
  <c r="AU6"/>
  <c r="AU14"/>
  <c r="AT9"/>
  <c r="AS20"/>
  <c r="AQ5"/>
  <c r="AW21" l="1"/>
  <c r="AQ6"/>
  <c r="AQ7" s="1"/>
  <c r="AQ8" s="1"/>
  <c r="AQ9" s="1"/>
  <c r="AQ10" s="1"/>
  <c r="AQ11" s="1"/>
  <c r="AQ12" s="1"/>
  <c r="AQ13" s="1"/>
  <c r="AQ14" s="1"/>
  <c r="AQ15" s="1"/>
  <c r="AQ16" s="1"/>
  <c r="AQ17" s="1"/>
  <c r="AQ18" s="1"/>
  <c r="AQ19" s="1"/>
  <c r="AQ20" s="1"/>
  <c r="AV21"/>
  <c r="AU21"/>
  <c r="AS21" l="1"/>
  <c r="AT21"/>
  <c r="AT22" s="1"/>
  <c r="AU9" i="13" l="1"/>
  <c r="AU7"/>
  <c r="AU19"/>
  <c r="AJ23"/>
  <c r="AU11"/>
  <c r="AU13"/>
  <c r="AU15"/>
  <c r="AU17"/>
  <c r="AU21"/>
  <c r="AU6"/>
  <c r="AU8"/>
  <c r="AU10"/>
  <c r="AU12"/>
  <c r="AU16"/>
  <c r="AQ17" s="1"/>
  <c r="AU22"/>
  <c r="AU18"/>
  <c r="AU14"/>
  <c r="AQ15" s="1"/>
  <c r="AU20"/>
  <c r="AU5"/>
  <c r="AQ6" l="1"/>
  <c r="AQ7" s="1"/>
  <c r="AQ13"/>
  <c r="AQ16"/>
  <c r="AQ22"/>
  <c r="AQ12"/>
  <c r="AQ21"/>
  <c r="AQ19"/>
  <c r="AQ20" s="1"/>
  <c r="AQ11"/>
  <c r="AQ18"/>
  <c r="AQ14"/>
  <c r="AQ8"/>
  <c r="AQ9" s="1"/>
  <c r="AQ10" s="1"/>
  <c r="AU23"/>
  <c r="AT6" i="19" l="1"/>
  <c r="AS6"/>
  <c r="AU6"/>
  <c r="AR6"/>
  <c r="AT16" l="1"/>
  <c r="AS16"/>
  <c r="AU16"/>
  <c r="AR16"/>
  <c r="AS19"/>
  <c r="AU19"/>
  <c r="AT19"/>
  <c r="AR19"/>
  <c r="AT14"/>
  <c r="AS14"/>
  <c r="AU14"/>
  <c r="AR14"/>
  <c r="AS25"/>
  <c r="AU25"/>
  <c r="AT25"/>
  <c r="AR25"/>
  <c r="AT24"/>
  <c r="AS24"/>
  <c r="AU24"/>
  <c r="AR24"/>
  <c r="AT30"/>
  <c r="AS30"/>
  <c r="AU30"/>
  <c r="AR30"/>
  <c r="AS21"/>
  <c r="AU21"/>
  <c r="AT21"/>
  <c r="AR21"/>
  <c r="AT34"/>
  <c r="AS34"/>
  <c r="AU34"/>
  <c r="AR34"/>
  <c r="AS15"/>
  <c r="AU15"/>
  <c r="AT15"/>
  <c r="AR15"/>
  <c r="AT20"/>
  <c r="AS20"/>
  <c r="AU20"/>
  <c r="AR20"/>
  <c r="AS17"/>
  <c r="AU17"/>
  <c r="AT17"/>
  <c r="AR17"/>
  <c r="AT26"/>
  <c r="AS26"/>
  <c r="AU26"/>
  <c r="AR26"/>
  <c r="AS27"/>
  <c r="AU27"/>
  <c r="AT27"/>
  <c r="AR27"/>
  <c r="AS13"/>
  <c r="AU13"/>
  <c r="AT13"/>
  <c r="AR13"/>
  <c r="AS33"/>
  <c r="AU33"/>
  <c r="AT33"/>
  <c r="AR33"/>
  <c r="AS7"/>
  <c r="AU7"/>
  <c r="AT7"/>
  <c r="AR7"/>
  <c r="AS31"/>
  <c r="AU31"/>
  <c r="AT31"/>
  <c r="AR31"/>
  <c r="AS11"/>
  <c r="AU11"/>
  <c r="AT11"/>
  <c r="AR11"/>
  <c r="AT28"/>
  <c r="AS28"/>
  <c r="AU28"/>
  <c r="AR28"/>
  <c r="AT12"/>
  <c r="AS12"/>
  <c r="AU12"/>
  <c r="AR12"/>
  <c r="AT10"/>
  <c r="AS10"/>
  <c r="AU10"/>
  <c r="AR10"/>
  <c r="AU5"/>
  <c r="AT5"/>
  <c r="AS5"/>
  <c r="AR5"/>
  <c r="AT8"/>
  <c r="AS8"/>
  <c r="AU8"/>
  <c r="AR8"/>
  <c r="AS23"/>
  <c r="AU23"/>
  <c r="AT23"/>
  <c r="AR23"/>
  <c r="AS9"/>
  <c r="AU9"/>
  <c r="AT9"/>
  <c r="AR9"/>
  <c r="AT32"/>
  <c r="AS32"/>
  <c r="AU32"/>
  <c r="AR32"/>
  <c r="AT22"/>
  <c r="AS22"/>
  <c r="AU22"/>
  <c r="AR22"/>
  <c r="AT18"/>
  <c r="AS18"/>
  <c r="AU18"/>
  <c r="AR18"/>
  <c r="AS29"/>
  <c r="AU29"/>
  <c r="AT29"/>
  <c r="AR29"/>
  <c r="AQ5"/>
  <c r="AS35" l="1"/>
  <c r="AU35"/>
  <c r="AT35"/>
  <c r="AT36" s="1"/>
  <c r="AQ6"/>
  <c r="AQ7" s="1"/>
  <c r="AQ8" s="1"/>
  <c r="AQ9" s="1"/>
  <c r="AQ10" s="1"/>
  <c r="AQ11" s="1"/>
  <c r="AQ12" s="1"/>
  <c r="AQ13" s="1"/>
  <c r="AQ14" s="1"/>
  <c r="AQ15" s="1"/>
  <c r="AQ16" s="1"/>
  <c r="AQ17" s="1"/>
  <c r="AQ18" s="1"/>
  <c r="AQ19" s="1"/>
  <c r="AQ20" s="1"/>
  <c r="AQ21" s="1"/>
  <c r="AQ22" s="1"/>
  <c r="AQ23" s="1"/>
  <c r="AQ24" s="1"/>
  <c r="AQ25" s="1"/>
  <c r="AQ26" s="1"/>
  <c r="AQ27" s="1"/>
  <c r="AQ28" s="1"/>
  <c r="AQ29" s="1"/>
  <c r="AQ30" s="1"/>
  <c r="AQ31" s="1"/>
  <c r="AQ32" s="1"/>
  <c r="AQ33" s="1"/>
  <c r="AQ34" s="1"/>
  <c r="Y14" i="10" l="1"/>
  <c r="Y6"/>
  <c r="Y12" l="1"/>
  <c r="Y7"/>
  <c r="AI8" s="1"/>
  <c r="Y9"/>
  <c r="Y13"/>
  <c r="AL8" l="1"/>
  <c r="AH8"/>
  <c r="AJ8"/>
  <c r="AH14"/>
  <c r="AK8"/>
  <c r="AJ7"/>
  <c r="AL12"/>
  <c r="AH12"/>
  <c r="AH6"/>
  <c r="AL10"/>
  <c r="AK14"/>
  <c r="AK10"/>
  <c r="AI6"/>
  <c r="AI14"/>
  <c r="AJ14"/>
  <c r="AJ10"/>
  <c r="AJ15" s="1"/>
  <c r="AL11"/>
  <c r="AL5"/>
  <c r="AH11"/>
  <c r="AH7"/>
  <c r="AL13"/>
  <c r="AK13"/>
  <c r="AK9"/>
  <c r="AK5"/>
  <c r="AI11"/>
  <c r="AI7"/>
  <c r="AJ13"/>
  <c r="AJ9"/>
  <c r="AJ5"/>
  <c r="AH10"/>
  <c r="AL14"/>
  <c r="AL6"/>
  <c r="AK12"/>
  <c r="AK6"/>
  <c r="AI10"/>
  <c r="AI12"/>
  <c r="AJ12"/>
  <c r="AJ6"/>
  <c r="AL7"/>
  <c r="AH13"/>
  <c r="AH9"/>
  <c r="AH5"/>
  <c r="AL9"/>
  <c r="AK11"/>
  <c r="AK7"/>
  <c r="AI13"/>
  <c r="AI9"/>
  <c r="AI5"/>
  <c r="AJ11"/>
  <c r="AK15" l="1"/>
  <c r="AL15"/>
  <c r="AI15"/>
  <c r="AI16" s="1"/>
  <c r="AH15"/>
  <c r="AP14" l="1"/>
  <c r="AP7"/>
  <c r="AP9"/>
  <c r="AP12"/>
  <c r="AS14"/>
  <c r="AP5"/>
  <c r="AP8"/>
  <c r="AP10"/>
  <c r="AP13"/>
  <c r="AP11"/>
  <c r="AP6"/>
  <c r="AT8" l="1"/>
  <c r="AT11"/>
  <c r="AV11"/>
  <c r="AW11"/>
  <c r="AU9"/>
  <c r="AV9"/>
  <c r="AW9"/>
  <c r="AU14"/>
  <c r="AW14"/>
  <c r="AV14"/>
  <c r="AR8"/>
  <c r="AW8"/>
  <c r="AV8"/>
  <c r="AS6"/>
  <c r="AW6"/>
  <c r="AV6"/>
  <c r="AT13"/>
  <c r="AV13"/>
  <c r="AW13"/>
  <c r="AU10"/>
  <c r="AW10"/>
  <c r="AV10"/>
  <c r="AS5"/>
  <c r="AV5"/>
  <c r="AW5"/>
  <c r="AR12"/>
  <c r="AW12"/>
  <c r="AV12"/>
  <c r="AS7"/>
  <c r="AV7"/>
  <c r="AW7"/>
  <c r="AS11"/>
  <c r="AU11"/>
  <c r="AR6"/>
  <c r="AS13"/>
  <c r="AT7"/>
  <c r="AU7"/>
  <c r="AR7"/>
  <c r="AU12"/>
  <c r="AR10"/>
  <c r="AR14"/>
  <c r="AU5"/>
  <c r="AT9"/>
  <c r="AR13"/>
  <c r="AT14"/>
  <c r="AR11"/>
  <c r="AS10"/>
  <c r="AR5"/>
  <c r="AT6"/>
  <c r="AU13"/>
  <c r="AT10"/>
  <c r="AT12"/>
  <c r="AS12"/>
  <c r="AS9"/>
  <c r="AR9"/>
  <c r="AS8"/>
  <c r="AU8"/>
  <c r="AQ5"/>
  <c r="AT5"/>
  <c r="AU6"/>
  <c r="Y10" i="8"/>
  <c r="Y5"/>
  <c r="Y15"/>
  <c r="Y11"/>
  <c r="Y7"/>
  <c r="Y6"/>
  <c r="N6"/>
  <c r="N7"/>
  <c r="N10"/>
  <c r="N12"/>
  <c r="N17"/>
  <c r="N9"/>
  <c r="N14"/>
  <c r="N15"/>
  <c r="N11"/>
  <c r="N18"/>
  <c r="N8"/>
  <c r="N16"/>
  <c r="N13"/>
  <c r="N5"/>
  <c r="N19" l="1"/>
  <c r="N20" s="1"/>
  <c r="K6"/>
  <c r="L5"/>
  <c r="K15"/>
  <c r="L16"/>
  <c r="K17"/>
  <c r="L18"/>
  <c r="K16"/>
  <c r="L15"/>
  <c r="K10"/>
  <c r="L9"/>
  <c r="K9"/>
  <c r="L10"/>
  <c r="K5"/>
  <c r="L6"/>
  <c r="K14"/>
  <c r="L13"/>
  <c r="K7"/>
  <c r="L8"/>
  <c r="K12"/>
  <c r="L11"/>
  <c r="K13"/>
  <c r="L14"/>
  <c r="K18"/>
  <c r="L17"/>
  <c r="K11"/>
  <c r="L12"/>
  <c r="K8"/>
  <c r="L7"/>
  <c r="Y9"/>
  <c r="AQ13" i="10"/>
  <c r="AQ11"/>
  <c r="AQ14"/>
  <c r="AQ8"/>
  <c r="AQ6"/>
  <c r="AQ9"/>
  <c r="AQ10"/>
  <c r="AQ12"/>
  <c r="AQ7"/>
  <c r="AV15"/>
  <c r="AW15"/>
  <c r="AS15"/>
  <c r="AU15"/>
  <c r="AT15"/>
  <c r="AT16" s="1"/>
  <c r="J19" i="8"/>
  <c r="L19" l="1"/>
  <c r="AL20" s="1"/>
  <c r="AW20" s="1"/>
  <c r="K19"/>
  <c r="AK20" s="1"/>
  <c r="AV20" s="1"/>
  <c r="Y17"/>
  <c r="AH20" l="1"/>
  <c r="AS20" s="1"/>
  <c r="Y16"/>
  <c r="Y18"/>
  <c r="Y13"/>
  <c r="Y14"/>
  <c r="Y12"/>
  <c r="Y8" l="1"/>
  <c r="AI11" s="1"/>
  <c r="AH9"/>
  <c r="AH7"/>
  <c r="AJ9" l="1"/>
  <c r="AJ11"/>
  <c r="AI18"/>
  <c r="AH11"/>
  <c r="AI7"/>
  <c r="AI16"/>
  <c r="AJ16"/>
  <c r="AJ8"/>
  <c r="AJ15"/>
  <c r="AI12"/>
  <c r="AI15"/>
  <c r="AJ12"/>
  <c r="AI8"/>
  <c r="AL7"/>
  <c r="AH15"/>
  <c r="AK12"/>
  <c r="AK17"/>
  <c r="AK9"/>
  <c r="AL16"/>
  <c r="AL8"/>
  <c r="AL13"/>
  <c r="AK5"/>
  <c r="AK14"/>
  <c r="AK6"/>
  <c r="AK11"/>
  <c r="AL18"/>
  <c r="AL10"/>
  <c r="AL15"/>
  <c r="AH12"/>
  <c r="AH8"/>
  <c r="AK16"/>
  <c r="AK8"/>
  <c r="AK13"/>
  <c r="AL5"/>
  <c r="AL12"/>
  <c r="AL17"/>
  <c r="AL9"/>
  <c r="AK18"/>
  <c r="AK10"/>
  <c r="AK15"/>
  <c r="AK7"/>
  <c r="AL14"/>
  <c r="AL6"/>
  <c r="AL11"/>
  <c r="AI10"/>
  <c r="AI6"/>
  <c r="AI14"/>
  <c r="AJ6"/>
  <c r="AJ10"/>
  <c r="AJ14"/>
  <c r="AJ17"/>
  <c r="AI17"/>
  <c r="AH14"/>
  <c r="AH17"/>
  <c r="AH6"/>
  <c r="AH10"/>
  <c r="AH18"/>
  <c r="AH13"/>
  <c r="AH16"/>
  <c r="AH5"/>
  <c r="AJ13"/>
  <c r="AJ18"/>
  <c r="AJ5"/>
  <c r="AJ7"/>
  <c r="AI9"/>
  <c r="AI5"/>
  <c r="AI13"/>
  <c r="AN9" l="1"/>
  <c r="AN7"/>
  <c r="AN6"/>
  <c r="AN18"/>
  <c r="AN13"/>
  <c r="AN10"/>
  <c r="AN8"/>
  <c r="AN14"/>
  <c r="AN12"/>
  <c r="AN15"/>
  <c r="AN5"/>
  <c r="AN11"/>
  <c r="AN17"/>
  <c r="AN16"/>
  <c r="AJ19"/>
  <c r="AL19"/>
  <c r="AK19"/>
  <c r="AH19"/>
  <c r="AI19"/>
  <c r="AI20" s="1"/>
  <c r="AP10" l="1"/>
  <c r="AP16"/>
  <c r="AP15"/>
  <c r="AP8"/>
  <c r="AP9"/>
  <c r="AP11"/>
  <c r="AP17"/>
  <c r="AP13"/>
  <c r="AP5"/>
  <c r="AP6"/>
  <c r="AP14"/>
  <c r="AP7"/>
  <c r="AP12"/>
  <c r="AP18"/>
  <c r="AT12" l="1"/>
  <c r="AW12"/>
  <c r="AR12"/>
  <c r="AU12"/>
  <c r="AV12"/>
  <c r="AS12"/>
  <c r="AR14"/>
  <c r="AW14"/>
  <c r="AU14"/>
  <c r="AV14"/>
  <c r="AS14"/>
  <c r="AT14"/>
  <c r="AR5"/>
  <c r="AU5"/>
  <c r="AW5"/>
  <c r="AQ5"/>
  <c r="AS5"/>
  <c r="AT5"/>
  <c r="AV5"/>
  <c r="AW17"/>
  <c r="AT17"/>
  <c r="AU17"/>
  <c r="AV17"/>
  <c r="AS17"/>
  <c r="AR17"/>
  <c r="AS9"/>
  <c r="AV9"/>
  <c r="AU9"/>
  <c r="AW9"/>
  <c r="AT9"/>
  <c r="AR9"/>
  <c r="AV15"/>
  <c r="AS15"/>
  <c r="AW15"/>
  <c r="AT15"/>
  <c r="AU15"/>
  <c r="AR15"/>
  <c r="AT10"/>
  <c r="AW10"/>
  <c r="AS10"/>
  <c r="AR10"/>
  <c r="AU10"/>
  <c r="AV10"/>
  <c r="AU18"/>
  <c r="AS18"/>
  <c r="AW18"/>
  <c r="AR18"/>
  <c r="AV18"/>
  <c r="AT18"/>
  <c r="AT7"/>
  <c r="AU7"/>
  <c r="AW7"/>
  <c r="AS7"/>
  <c r="AV7"/>
  <c r="AR7"/>
  <c r="AT6"/>
  <c r="AV6"/>
  <c r="AU6"/>
  <c r="AS6"/>
  <c r="AR6"/>
  <c r="AW6"/>
  <c r="AR13"/>
  <c r="AU13"/>
  <c r="AW13"/>
  <c r="AV13"/>
  <c r="AS13"/>
  <c r="AT13"/>
  <c r="AU11"/>
  <c r="AW11"/>
  <c r="AS11"/>
  <c r="AT11"/>
  <c r="AR11"/>
  <c r="AV11"/>
  <c r="AS8"/>
  <c r="AV8"/>
  <c r="AT8"/>
  <c r="AW8"/>
  <c r="AU8"/>
  <c r="AR8"/>
  <c r="AS16"/>
  <c r="AW16"/>
  <c r="AU16"/>
  <c r="AR16"/>
  <c r="AV16"/>
  <c r="AT16"/>
  <c r="AV19" l="1"/>
  <c r="AS19"/>
  <c r="AW19"/>
  <c r="AQ6"/>
  <c r="AQ7" s="1"/>
  <c r="AQ8" s="1"/>
  <c r="AQ9" s="1"/>
  <c r="AQ10" s="1"/>
  <c r="AQ11" s="1"/>
  <c r="AQ12" s="1"/>
  <c r="AQ13" s="1"/>
  <c r="AQ14" s="1"/>
  <c r="AQ15" s="1"/>
  <c r="AQ16" s="1"/>
  <c r="AQ17" s="1"/>
  <c r="AQ18" s="1"/>
  <c r="AT19"/>
  <c r="AT20" s="1"/>
  <c r="AU19"/>
</calcChain>
</file>

<file path=xl/sharedStrings.xml><?xml version="1.0" encoding="utf-8"?>
<sst xmlns="http://schemas.openxmlformats.org/spreadsheetml/2006/main" count="904" uniqueCount="149">
  <si>
    <t>Noms</t>
  </si>
  <si>
    <t>Points</t>
  </si>
  <si>
    <t>G A</t>
  </si>
  <si>
    <t>Rang</t>
  </si>
  <si>
    <t>Pts</t>
  </si>
  <si>
    <t>1ère partie</t>
  </si>
  <si>
    <t>2ème partie</t>
  </si>
  <si>
    <t>3ème partie</t>
  </si>
  <si>
    <t>GA</t>
  </si>
  <si>
    <t xml:space="preserve"> </t>
  </si>
  <si>
    <t>Nom</t>
  </si>
  <si>
    <t>Score</t>
  </si>
  <si>
    <t>TABLEAU CLASSEMENT</t>
  </si>
  <si>
    <t>Liste joueurs</t>
  </si>
  <si>
    <t>AS</t>
  </si>
  <si>
    <t>Tirage</t>
  </si>
  <si>
    <t>Class.</t>
  </si>
  <si>
    <t>Jeu</t>
  </si>
  <si>
    <t>Class.1</t>
  </si>
  <si>
    <t>Résultats</t>
  </si>
  <si>
    <t>Nom Col. H</t>
  </si>
  <si>
    <t>'=SI(ESTNA(EQUIV(E4;$D$4:$D$9;0));"";INDEX($B$4:$B$19;EQUIV(E4;$D$4:$D$9;0)))</t>
  </si>
  <si>
    <t>'=SI(J4+J5=0;0;SI(J4=J5;2;SI(J4&lt;J5;1;3)))</t>
  </si>
  <si>
    <t>Points Col. I</t>
  </si>
  <si>
    <t>'=SOMME(J4-J5)</t>
  </si>
  <si>
    <t>GA Col. K</t>
  </si>
  <si>
    <t>'=+B4</t>
  </si>
  <si>
    <t>Noms Col. Z</t>
  </si>
  <si>
    <t xml:space="preserve">FORMULES SYSTÈME AURARD G X G </t>
  </si>
  <si>
    <t>Lieu</t>
  </si>
  <si>
    <t>Date</t>
  </si>
  <si>
    <t xml:space="preserve">Séries  </t>
  </si>
  <si>
    <t>Points Col. AA - AB - AC</t>
  </si>
  <si>
    <t>Points Col AD</t>
  </si>
  <si>
    <t>'=SOMME.SI($AA4:$AC4;"&lt;&gt;#N/A";AA4:AC4)</t>
  </si>
  <si>
    <t xml:space="preserve">*Col AB=RECHERCHEV(Z4;$N$4:$O$9;2;0) </t>
  </si>
  <si>
    <t xml:space="preserve">*Col AA=RECHERCHEV(Z4;$H$4:$I$9;2;0)                                             </t>
  </si>
  <si>
    <t xml:space="preserve"> *Col AC=RECHERCHEV(Z4;$T$4:$U$9;2;0)</t>
  </si>
  <si>
    <t>G A Col. AE - AF - AG</t>
  </si>
  <si>
    <t>*Col AG=RECHERCHEV(Z4;$T$4:$W$9;4;0)</t>
  </si>
  <si>
    <t>*Col AF=RECHERCHEV(Z4;$N$4:$Q$9;4;0)</t>
  </si>
  <si>
    <t>Col AE=RECHERCHEV(Z4;$H$4:$K$9;4;0)</t>
  </si>
  <si>
    <t>G.A. Col AH</t>
  </si>
  <si>
    <t>'=SOMME.SI($AE4:AG4;"&lt;&gt;#N/A";AE4:AG4)</t>
  </si>
  <si>
    <t>GA - Col. AJ</t>
  </si>
  <si>
    <t>GA+ Col. AK</t>
  </si>
  <si>
    <t>'=SI(AH4="";"";SI(AH4&lt;0;AH4;0))</t>
  </si>
  <si>
    <t>'=SI(AH4="";"";SI(AH4&gt;0;AH4;0))</t>
  </si>
  <si>
    <t>Rang Col. AL</t>
  </si>
  <si>
    <t>'=SI(Z4="";"";PETITE.VALEUR(AL$4:AL$9;LIGNES(AD$4:AD4)))</t>
  </si>
  <si>
    <t>=SI(AN4="";"";1)</t>
  </si>
  <si>
    <t>'=SI(AN5="";"";SI(ET(AR4=AR5;AS4=AS5);AO4;$AO$4+1))</t>
  </si>
  <si>
    <t>'=SI(AN6="";"";SI(ET(AR5=AR6;AS5=AS6);AO5;$AO$4+2))</t>
  </si>
  <si>
    <t>Class.1 Col. AN</t>
  </si>
  <si>
    <t>Ex aequo Col. AO</t>
  </si>
  <si>
    <t>Noms Col. AP</t>
  </si>
  <si>
    <t>'=SI(OU(Z4="";AD4="");"";INDEX($Z$4:$Z$9;EQUIV(AN4;$AL$4:$AL$9;0)))</t>
  </si>
  <si>
    <t>'=SI(Z4="";"";INDEX($AD$4:$AD$9;EQUIV(AN4;$AL$4:$AL$9;0)))</t>
  </si>
  <si>
    <t>Points  Col AR</t>
  </si>
  <si>
    <t>G.A.  Col AS</t>
  </si>
  <si>
    <t>'=SI(Z4="";"";INDEX($AH$4:$AH$9;EQUIV(AN4;$AL$4:$AL$9;0)))</t>
  </si>
  <si>
    <t>* Colonne C inscrire les noms des équipes et colonne D le Nom des AS</t>
  </si>
  <si>
    <t>1 à 8</t>
  </si>
  <si>
    <t>1 à 32</t>
  </si>
  <si>
    <t>Tirage de 1 à 32</t>
  </si>
  <si>
    <t>1 à 6</t>
  </si>
  <si>
    <t>Tirage de1 à 8</t>
  </si>
  <si>
    <t>Tirage de 1 à 6</t>
  </si>
  <si>
    <t>1 à 10</t>
  </si>
  <si>
    <t>Tirage de1 à 10</t>
  </si>
  <si>
    <t>1 à 12</t>
  </si>
  <si>
    <t>Tirage de 1 à 12</t>
  </si>
  <si>
    <t>1 à 14</t>
  </si>
  <si>
    <t>Tirage de 1 à 14</t>
  </si>
  <si>
    <t>1 à 16</t>
  </si>
  <si>
    <t>Tirage de 1 à 16</t>
  </si>
  <si>
    <t>1 à 18</t>
  </si>
  <si>
    <t>Tirage de 1 à 18</t>
  </si>
  <si>
    <t>1 à 20</t>
  </si>
  <si>
    <t>Tirage de 1 à 20</t>
  </si>
  <si>
    <t>1 à 22</t>
  </si>
  <si>
    <t>Tirage de 1 à 22</t>
  </si>
  <si>
    <t>1 à 24</t>
  </si>
  <si>
    <t>Tirage de 1 à 24</t>
  </si>
  <si>
    <t>Tirage de 1 à 26</t>
  </si>
  <si>
    <t>1 à 26</t>
  </si>
  <si>
    <t>1 à 28</t>
  </si>
  <si>
    <t>Tirage de 1 à 28</t>
  </si>
  <si>
    <t>1 à 30</t>
  </si>
  <si>
    <t>Tirage doubles jetons 1 à 30</t>
  </si>
  <si>
    <t>* Les chiffres de la ligne 37 permettent la vérification des résultats</t>
  </si>
  <si>
    <t>* Les chiffres de la ligne 11 permettent la vérification des résultats</t>
  </si>
  <si>
    <t>* Les chiffres de la ligne 13 permettent la vérification des résultats</t>
  </si>
  <si>
    <t>* Les chiffres de la ligne 15 permettent la vérification des résultats</t>
  </si>
  <si>
    <t>* Les chiffres de la ligne 17 permettent la vérification des résultats</t>
  </si>
  <si>
    <t>* Les chiffres de la ligne 19 permettent la vérification des résultats</t>
  </si>
  <si>
    <t>* Les chiffres de la ligne 21 permettent la vérification des résultats</t>
  </si>
  <si>
    <t>* Les chiffres de la ligne 23 permettent la vérification des résultats</t>
  </si>
  <si>
    <t>* Les chiffres de la ligne 25 permettent la vérification des résultats</t>
  </si>
  <si>
    <t>* Les chiffres de la ligne 27 permettent la vérification des résultats</t>
  </si>
  <si>
    <t>* Les chiffres de la ligne 29 permettent la vérification des résultats</t>
  </si>
  <si>
    <t>* Les chiffres de la ligne 31 permettent la vérification des résultats</t>
  </si>
  <si>
    <t>* Les chiffres de la ligne 33 permettent la vérification des résultats</t>
  </si>
  <si>
    <t>* Les chiffres de la ligne 35 permettent la vérification des résultats</t>
  </si>
  <si>
    <t>Si OFFICE: N° 28 score 13 à 7</t>
  </si>
  <si>
    <t>Si OFFICE: N° 32 score 13 à 7</t>
  </si>
  <si>
    <t>Si OFFICE: N° 30 score 13 à 7</t>
  </si>
  <si>
    <t>Si OFFICE: N° 26 score 13 à 7</t>
  </si>
  <si>
    <t>Si OFFICE: N° 24 score 13 à 7</t>
  </si>
  <si>
    <t>Si OFFICE: N° 22 score 13 à 7</t>
  </si>
  <si>
    <t>Si OFFICE: N° 20 score 13 à 7</t>
  </si>
  <si>
    <t>Si OFFICE: N° 18 score 13 à 7</t>
  </si>
  <si>
    <t>Si OFFICE: N° 16 score 13 à 7</t>
  </si>
  <si>
    <t>Si OFFICE: N° 14 score 13 à 7</t>
  </si>
  <si>
    <t>Si OFFICE: N° 12 score 13 à 7</t>
  </si>
  <si>
    <t>Si OFFICE: N° 10 score 13 à 7</t>
  </si>
  <si>
    <t>Si OFFICE: N° 8 score 13 à 7</t>
  </si>
  <si>
    <t>Si OFFICE: N° 6 score 13 à 7</t>
  </si>
  <si>
    <t>'=SI(OU(Z4="";AD4="";AH4="");"";RANG(AD4;$AD$4:$AD$9)+SOMME(-AF4/100)+NB.SI(Z$4:Z$9;"&lt;="&amp;Z4+1)/10000+LIGNE()/100000)</t>
  </si>
  <si>
    <t>Code vérouillage aucun</t>
  </si>
  <si>
    <t>NOMS  Prenom</t>
  </si>
  <si>
    <t>Colonnes à masquer</t>
  </si>
  <si>
    <t>Bonus DEF.</t>
  </si>
  <si>
    <t>Bonus OFF..</t>
  </si>
  <si>
    <t>Bonus DEF;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</si>
  <si>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</si>
  <si>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Bonus OFF.</t>
  </si>
  <si>
    <t xml:space="preserve">                           </t>
  </si>
  <si>
    <t>Gagnant = 5 pts</t>
  </si>
  <si>
    <t>Perdant = 1 pt</t>
  </si>
  <si>
    <t>Bonus Offensif &gt;=8 pts = 1 pt</t>
  </si>
  <si>
    <t>Bonus Défensif &lt;=4 pts = 1 pt</t>
  </si>
  <si>
    <t>*Colonnes E  inscrire les N° du tirage de 1 à 6 les Noms s'afficheront colonnes I et AG</t>
  </si>
  <si>
    <t>* Enregistrer les résultats 1ère partie colonne M 2ème partie colonne U 3ème partie colonne AC</t>
  </si>
  <si>
    <t xml:space="preserve">      les points s'afficheront automatiquement colonnes AH ainsi que le G.A. colonne AI et le score colonne AJ</t>
  </si>
  <si>
    <t>* Le classement s'affichera automatiquement colonnes AR</t>
  </si>
  <si>
    <t>*Colonnes E  inscrire les N° du tirage de 1 à 16 les Noms s'afficheront colonnes I et AG</t>
  </si>
  <si>
    <t>*Colonnes E  inscrire les N° du tirage de 1 à 8 les Noms s'afficheront colonnes I et AG</t>
  </si>
  <si>
    <t>*Colonnes E  inscrire les N° du tirage de 1 à 10 les Noms s'afficheront colonnes I et AG</t>
  </si>
  <si>
    <t>*Colonnes E  inscrire les N° du tirage de 1 à 12 les Noms s'afficheront colonnes I et AG</t>
  </si>
  <si>
    <t>*Colonnes E  inscrire les N° du tirage de 1 à 14 les Noms s'afficheront colonnes I et AG</t>
  </si>
  <si>
    <t>*Colonnes E  inscrire les N° du tirage de 1 à 18 les Noms s'afficheront colonnes I et AG</t>
  </si>
  <si>
    <t>*Colonnes E  inscrire les N° du tirage de 1 à 20 les Noms s'afficheront colonnes I et AG</t>
  </si>
  <si>
    <t>*Colonnes E  inscrire les N° du tirage de 1 à 22 les Noms s'afficheront colonnes I et AG</t>
  </si>
  <si>
    <t>*Colonnes E  inscrire les N° du tirage de 1 à 24 les Noms s'afficheront colonnes I et AG</t>
  </si>
  <si>
    <t>*Colonnes E  inscrire les N° du tirage de 1 à 26 les Noms s'afficheront colonnes I et AG</t>
  </si>
  <si>
    <t>*Colonnes E  inscrire les N° du tirage de 1 à 28 les Noms s'afficheront colonnes I et AG</t>
  </si>
  <si>
    <t>*Colonnes E  inscrire les N° du tirage de 1 à 30 les Noms s'afficheront colonnes I et AG</t>
  </si>
  <si>
    <t>*Colonnes E  inscrire les N° du tirage de 1 à 32 les Noms s'afficheront colonnes I et AG</t>
  </si>
</sst>
</file>

<file path=xl/styles.xml><?xml version="1.0" encoding="utf-8"?>
<styleSheet xmlns="http://schemas.openxmlformats.org/spreadsheetml/2006/main">
  <numFmts count="1">
    <numFmt numFmtId="164" formatCode="0.000000"/>
  </numFmts>
  <fonts count="28">
    <font>
      <sz val="11"/>
      <color theme="1"/>
      <name val="Times New Roman"/>
      <family val="2"/>
    </font>
    <font>
      <sz val="11"/>
      <color rgb="FF9C6500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sz val="14"/>
      <name val="Times New Roman"/>
      <family val="2"/>
    </font>
    <font>
      <sz val="20"/>
      <color theme="1"/>
      <name val="Times New Roman"/>
      <family val="2"/>
    </font>
    <font>
      <sz val="14"/>
      <color theme="1"/>
      <name val="Times New Roman"/>
      <family val="1"/>
    </font>
    <font>
      <sz val="16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B0F0"/>
      <name val="Times New Roman"/>
      <family val="2"/>
    </font>
    <font>
      <sz val="12"/>
      <color theme="1"/>
      <name val="Times New Roman"/>
      <family val="2"/>
    </font>
    <font>
      <sz val="14"/>
      <color rgb="FFFF0000"/>
      <name val="Times New Roman"/>
      <family val="2"/>
    </font>
    <font>
      <sz val="18"/>
      <color theme="1"/>
      <name val="Times New Roman"/>
      <family val="2"/>
    </font>
    <font>
      <b/>
      <sz val="11"/>
      <color theme="0"/>
      <name val="Times New Roman"/>
      <family val="1"/>
    </font>
    <font>
      <sz val="24"/>
      <color theme="1"/>
      <name val="Times New Roman"/>
      <family val="1"/>
    </font>
    <font>
      <sz val="24"/>
      <color theme="1"/>
      <name val="Times New Roman"/>
      <family val="2"/>
    </font>
    <font>
      <sz val="14"/>
      <color rgb="FFFF0000"/>
      <name val="Times New Roman"/>
      <family val="1"/>
    </font>
    <font>
      <b/>
      <sz val="14"/>
      <color theme="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2"/>
    </font>
    <font>
      <sz val="10"/>
      <name val="Times New Roman"/>
      <family val="1"/>
    </font>
    <font>
      <sz val="14"/>
      <color theme="0"/>
      <name val="Times New Roman"/>
      <family val="2"/>
    </font>
    <font>
      <sz val="14"/>
      <color theme="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7DDD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7D3FF"/>
        <bgColor indexed="64"/>
      </patternFill>
    </fill>
    <fill>
      <patternFill patternType="solid">
        <fgColor rgb="FFFFEAA7"/>
        <bgColor indexed="64"/>
      </patternFill>
    </fill>
    <fill>
      <patternFill patternType="solid">
        <fgColor rgb="FF3FCD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FABC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rgb="FFD484F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E38BDD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9FF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0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7" fillId="6" borderId="15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6" borderId="34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6" borderId="15" xfId="0" quotePrefix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" fillId="0" borderId="36" xfId="0" applyFont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" xfId="0" quotePrefix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2" fillId="0" borderId="16" xfId="0" quotePrefix="1" applyFont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0" borderId="32" xfId="0" quotePrefix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3" fillId="0" borderId="32" xfId="0" quotePrefix="1" applyFont="1" applyBorder="1" applyAlignment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3" fillId="0" borderId="16" xfId="0" quotePrefix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3" xfId="0" quotePrefix="1" applyFont="1" applyBorder="1" applyAlignment="1">
      <alignment horizontal="center" vertical="center"/>
    </xf>
    <xf numFmtId="0" fontId="2" fillId="0" borderId="31" xfId="0" quotePrefix="1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6" borderId="8" xfId="0" quotePrefix="1" applyFont="1" applyFill="1" applyBorder="1" applyAlignment="1">
      <alignment horizontal="center" vertical="center"/>
    </xf>
    <xf numFmtId="0" fontId="7" fillId="8" borderId="40" xfId="0" applyFont="1" applyFill="1" applyBorder="1" applyAlignment="1">
      <alignment horizontal="center" vertical="center"/>
    </xf>
    <xf numFmtId="0" fontId="7" fillId="3" borderId="13" xfId="0" quotePrefix="1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2" fillId="0" borderId="45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8" borderId="54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2" fillId="0" borderId="43" xfId="0" quotePrefix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7" borderId="8" xfId="0" quotePrefix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quotePrefix="1" applyFont="1" applyAlignment="1" applyProtection="1">
      <alignment horizontal="center" vertical="center"/>
      <protection locked="0"/>
    </xf>
    <xf numFmtId="0" fontId="7" fillId="8" borderId="51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2" fillId="0" borderId="27" xfId="0" quotePrefix="1" applyFont="1" applyBorder="1" applyAlignment="1">
      <alignment horizontal="center" vertical="center"/>
    </xf>
    <xf numFmtId="0" fontId="7" fillId="3" borderId="32" xfId="0" quotePrefix="1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32" xfId="0" applyFont="1" applyFill="1" applyBorder="1" applyAlignment="1">
      <alignment horizontal="center" vertical="center"/>
    </xf>
    <xf numFmtId="0" fontId="2" fillId="0" borderId="58" xfId="0" quotePrefix="1" applyFont="1" applyBorder="1" applyAlignment="1">
      <alignment horizontal="center" vertical="center"/>
    </xf>
    <xf numFmtId="0" fontId="7" fillId="10" borderId="13" xfId="0" quotePrefix="1" applyFont="1" applyFill="1" applyBorder="1" applyAlignment="1">
      <alignment horizontal="center" vertical="center"/>
    </xf>
    <xf numFmtId="0" fontId="2" fillId="0" borderId="24" xfId="0" quotePrefix="1" applyFont="1" applyBorder="1" applyAlignment="1">
      <alignment horizontal="center" vertical="center"/>
    </xf>
    <xf numFmtId="0" fontId="3" fillId="0" borderId="28" xfId="0" quotePrefix="1" applyFont="1" applyBorder="1" applyAlignment="1">
      <alignment horizontal="center" vertical="center"/>
    </xf>
    <xf numFmtId="0" fontId="2" fillId="9" borderId="51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2" fillId="0" borderId="15" xfId="0" quotePrefix="1" applyFont="1" applyBorder="1" applyAlignment="1" applyProtection="1">
      <alignment horizontal="center" vertical="center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0" borderId="25" xfId="0" quotePrefix="1" applyFont="1" applyBorder="1" applyAlignment="1">
      <alignment horizontal="center" vertical="center"/>
    </xf>
    <xf numFmtId="0" fontId="7" fillId="8" borderId="8" xfId="0" quotePrefix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2" fillId="0" borderId="8" xfId="0" quotePrefix="1" applyFont="1" applyBorder="1" applyAlignment="1">
      <alignment horizontal="center" vertical="center"/>
    </xf>
    <xf numFmtId="0" fontId="10" fillId="0" borderId="15" xfId="0" quotePrefix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/>
    <xf numFmtId="0" fontId="6" fillId="0" borderId="0" xfId="0" applyFont="1" applyAlignment="1" applyProtection="1">
      <alignment horizontal="center" vertical="center"/>
      <protection locked="0"/>
    </xf>
    <xf numFmtId="0" fontId="7" fillId="7" borderId="13" xfId="0" quotePrefix="1" applyFont="1" applyFill="1" applyBorder="1" applyAlignment="1">
      <alignment horizontal="center" vertical="center"/>
    </xf>
    <xf numFmtId="0" fontId="2" fillId="3" borderId="38" xfId="0" applyFont="1" applyFill="1" applyBorder="1" applyAlignment="1" applyProtection="1">
      <alignment horizontal="center" vertical="center"/>
      <protection locked="0"/>
    </xf>
    <xf numFmtId="164" fontId="2" fillId="0" borderId="12" xfId="0" quotePrefix="1" applyNumberFormat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7" fillId="3" borderId="36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8" borderId="15" xfId="0" quotePrefix="1" applyFont="1" applyFill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7" fillId="7" borderId="32" xfId="0" quotePrefix="1" applyFont="1" applyFill="1" applyBorder="1" applyAlignment="1">
      <alignment horizontal="center" vertical="center"/>
    </xf>
    <xf numFmtId="0" fontId="3" fillId="0" borderId="25" xfId="0" quotePrefix="1" applyFont="1" applyBorder="1" applyAlignment="1">
      <alignment horizontal="center" vertical="center"/>
    </xf>
    <xf numFmtId="0" fontId="13" fillId="0" borderId="16" xfId="0" quotePrefix="1" applyFont="1" applyBorder="1" applyAlignment="1">
      <alignment horizontal="center" vertical="center"/>
    </xf>
    <xf numFmtId="0" fontId="13" fillId="0" borderId="13" xfId="0" quotePrefix="1" applyFont="1" applyBorder="1" applyAlignment="1">
      <alignment horizontal="center" vertical="center"/>
    </xf>
    <xf numFmtId="0" fontId="7" fillId="5" borderId="15" xfId="0" quotePrefix="1" applyFont="1" applyFill="1" applyBorder="1" applyAlignment="1">
      <alignment horizontal="center" vertical="center"/>
    </xf>
    <xf numFmtId="0" fontId="7" fillId="3" borderId="15" xfId="0" quotePrefix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7" fillId="5" borderId="51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8" xfId="0" quotePrefix="1" applyFont="1" applyFill="1" applyBorder="1" applyAlignment="1">
      <alignment horizontal="center" vertical="center"/>
    </xf>
    <xf numFmtId="0" fontId="7" fillId="5" borderId="40" xfId="0" quotePrefix="1" applyFont="1" applyFill="1" applyBorder="1" applyAlignment="1">
      <alignment horizontal="center" vertical="center"/>
    </xf>
    <xf numFmtId="15" fontId="19" fillId="0" borderId="0" xfId="0" applyNumberFormat="1" applyFont="1" applyAlignment="1" applyProtection="1">
      <alignment horizontal="center" vertical="center"/>
      <protection locked="0"/>
    </xf>
    <xf numFmtId="14" fontId="19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3" xfId="0" quotePrefix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7" fillId="5" borderId="33" xfId="0" quotePrefix="1" applyFont="1" applyFill="1" applyBorder="1" applyAlignment="1">
      <alignment horizontal="center" vertical="center"/>
    </xf>
    <xf numFmtId="0" fontId="2" fillId="0" borderId="13" xfId="0" quotePrefix="1" applyFont="1" applyBorder="1" applyAlignment="1" applyProtection="1">
      <alignment horizontal="center" vertical="center"/>
      <protection locked="0"/>
    </xf>
    <xf numFmtId="0" fontId="7" fillId="5" borderId="13" xfId="0" quotePrefix="1" applyFont="1" applyFill="1" applyBorder="1" applyAlignment="1">
      <alignment horizontal="center" vertical="center"/>
    </xf>
    <xf numFmtId="0" fontId="7" fillId="5" borderId="32" xfId="0" quotePrefix="1" applyFont="1" applyFill="1" applyBorder="1" applyAlignment="1">
      <alignment horizontal="center" vertical="center"/>
    </xf>
    <xf numFmtId="0" fontId="3" fillId="0" borderId="52" xfId="0" quotePrefix="1" applyFont="1" applyBorder="1" applyAlignment="1">
      <alignment horizontal="center" vertical="center"/>
    </xf>
    <xf numFmtId="0" fontId="3" fillId="0" borderId="53" xfId="0" quotePrefix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7" fillId="6" borderId="34" xfId="0" applyFont="1" applyFill="1" applyBorder="1" applyAlignment="1" applyProtection="1">
      <alignment horizontal="center" vertical="center"/>
      <protection locked="0"/>
    </xf>
    <xf numFmtId="0" fontId="7" fillId="6" borderId="35" xfId="0" applyFont="1" applyFill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center" vertical="center"/>
      <protection locked="0"/>
    </xf>
    <xf numFmtId="0" fontId="7" fillId="8" borderId="14" xfId="0" applyFont="1" applyFill="1" applyBorder="1" applyAlignment="1" applyProtection="1">
      <alignment horizontal="center" vertical="center"/>
      <protection locked="0"/>
    </xf>
    <xf numFmtId="0" fontId="7" fillId="8" borderId="55" xfId="0" applyFont="1" applyFill="1" applyBorder="1" applyAlignment="1" applyProtection="1">
      <alignment horizontal="center" vertical="center"/>
      <protection locked="0"/>
    </xf>
    <xf numFmtId="0" fontId="2" fillId="0" borderId="42" xfId="0" quotePrefix="1" applyFont="1" applyBorder="1" applyAlignment="1" applyProtection="1">
      <alignment horizontal="center" vertical="center"/>
      <protection locked="0"/>
    </xf>
    <xf numFmtId="164" fontId="2" fillId="0" borderId="1" xfId="0" quotePrefix="1" applyNumberFormat="1" applyFont="1" applyBorder="1" applyAlignment="1">
      <alignment horizontal="center" vertical="center"/>
    </xf>
    <xf numFmtId="0" fontId="2" fillId="14" borderId="38" xfId="0" applyFont="1" applyFill="1" applyBorder="1" applyAlignment="1" applyProtection="1">
      <alignment horizontal="center" vertical="center"/>
      <protection locked="0"/>
    </xf>
    <xf numFmtId="0" fontId="2" fillId="0" borderId="1" xfId="0" quotePrefix="1" applyFont="1" applyBorder="1" applyAlignment="1">
      <alignment horizontal="center" vertical="center"/>
    </xf>
    <xf numFmtId="0" fontId="2" fillId="8" borderId="38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0" borderId="42" xfId="0" quotePrefix="1" applyFont="1" applyBorder="1" applyAlignment="1">
      <alignment horizontal="center" vertical="center"/>
    </xf>
    <xf numFmtId="0" fontId="3" fillId="0" borderId="51" xfId="0" quotePrefix="1" applyFont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15" fillId="0" borderId="51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0" fillId="0" borderId="22" xfId="0" applyBorder="1"/>
    <xf numFmtId="0" fontId="2" fillId="0" borderId="51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>
      <alignment horizontal="center" vertical="center"/>
    </xf>
    <xf numFmtId="0" fontId="14" fillId="0" borderId="25" xfId="0" quotePrefix="1" applyFont="1" applyBorder="1" applyAlignment="1" applyProtection="1">
      <alignment horizontal="center" vertical="center" wrapText="1"/>
      <protection locked="0"/>
    </xf>
    <xf numFmtId="0" fontId="2" fillId="0" borderId="51" xfId="0" quotePrefix="1" applyFont="1" applyBorder="1" applyAlignment="1" applyProtection="1">
      <alignment horizontal="center" vertical="center"/>
      <protection locked="0"/>
    </xf>
    <xf numFmtId="0" fontId="2" fillId="0" borderId="32" xfId="0" quotePrefix="1" applyFont="1" applyBorder="1" applyAlignment="1" applyProtection="1">
      <alignment horizontal="center" vertical="center"/>
      <protection locked="0"/>
    </xf>
    <xf numFmtId="0" fontId="2" fillId="0" borderId="25" xfId="0" quotePrefix="1" applyFont="1" applyBorder="1" applyAlignment="1" applyProtection="1">
      <alignment horizontal="center" vertical="center"/>
      <protection locked="0"/>
    </xf>
    <xf numFmtId="0" fontId="2" fillId="0" borderId="51" xfId="0" applyFont="1" applyBorder="1"/>
    <xf numFmtId="0" fontId="6" fillId="0" borderId="2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15" borderId="44" xfId="0" applyFont="1" applyFill="1" applyBorder="1" applyAlignment="1" applyProtection="1">
      <alignment horizontal="center" vertical="center"/>
      <protection locked="0"/>
    </xf>
    <xf numFmtId="0" fontId="2" fillId="16" borderId="0" xfId="0" applyFont="1" applyFill="1" applyAlignment="1" applyProtection="1">
      <alignment horizontal="center" vertical="center"/>
      <protection locked="0"/>
    </xf>
    <xf numFmtId="0" fontId="2" fillId="16" borderId="0" xfId="0" applyFont="1" applyFill="1" applyAlignment="1">
      <alignment horizontal="center" vertical="center"/>
    </xf>
    <xf numFmtId="0" fontId="2" fillId="15" borderId="62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14" borderId="49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1" fillId="13" borderId="25" xfId="0" applyFont="1" applyFill="1" applyBorder="1" applyAlignment="1" applyProtection="1">
      <alignment horizontal="center" vertical="center"/>
      <protection locked="0"/>
    </xf>
    <xf numFmtId="0" fontId="13" fillId="0" borderId="26" xfId="0" quotePrefix="1" applyFont="1" applyBorder="1" applyAlignment="1">
      <alignment horizontal="center" vertical="center"/>
    </xf>
    <xf numFmtId="0" fontId="13" fillId="0" borderId="7" xfId="0" quotePrefix="1" applyFont="1" applyBorder="1" applyAlignment="1">
      <alignment horizontal="center" vertical="center"/>
    </xf>
    <xf numFmtId="0" fontId="13" fillId="0" borderId="30" xfId="0" quotePrefix="1" applyFont="1" applyBorder="1" applyAlignment="1">
      <alignment horizontal="center" vertical="center"/>
    </xf>
    <xf numFmtId="0" fontId="2" fillId="11" borderId="51" xfId="0" applyFont="1" applyFill="1" applyBorder="1" applyAlignment="1" applyProtection="1">
      <alignment horizontal="center" vertical="center"/>
      <protection locked="0"/>
    </xf>
    <xf numFmtId="0" fontId="3" fillId="0" borderId="56" xfId="0" quotePrefix="1" applyFont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2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 vertical="center"/>
    </xf>
    <xf numFmtId="0" fontId="13" fillId="0" borderId="15" xfId="0" quotePrefix="1" applyFont="1" applyBorder="1" applyAlignment="1">
      <alignment horizontal="center" vertical="center"/>
    </xf>
    <xf numFmtId="0" fontId="2" fillId="14" borderId="18" xfId="0" applyFont="1" applyFill="1" applyBorder="1" applyAlignment="1" applyProtection="1">
      <alignment horizontal="center" vertical="center"/>
      <protection locked="0"/>
    </xf>
    <xf numFmtId="0" fontId="2" fillId="15" borderId="20" xfId="0" applyFont="1" applyFill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0" fontId="0" fillId="3" borderId="0" xfId="0" applyFill="1"/>
    <xf numFmtId="0" fontId="13" fillId="0" borderId="34" xfId="0" quotePrefix="1" applyFont="1" applyBorder="1" applyAlignment="1">
      <alignment horizontal="center" vertical="center"/>
    </xf>
    <xf numFmtId="0" fontId="13" fillId="0" borderId="39" xfId="0" quotePrefix="1" applyFont="1" applyBorder="1" applyAlignment="1">
      <alignment horizontal="center" vertical="center"/>
    </xf>
    <xf numFmtId="0" fontId="13" fillId="0" borderId="37" xfId="0" quotePrefix="1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3" fillId="0" borderId="55" xfId="0" quotePrefix="1" applyFont="1" applyBorder="1" applyAlignment="1">
      <alignment horizontal="center" vertical="center"/>
    </xf>
    <xf numFmtId="0" fontId="3" fillId="0" borderId="40" xfId="0" quotePrefix="1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1" fillId="13" borderId="51" xfId="0" applyFont="1" applyFill="1" applyBorder="1" applyAlignment="1" applyProtection="1">
      <alignment horizontal="center" vertical="center"/>
      <protection locked="0"/>
    </xf>
    <xf numFmtId="0" fontId="3" fillId="0" borderId="33" xfId="0" quotePrefix="1" applyFont="1" applyBorder="1" applyAlignment="1">
      <alignment horizontal="center" vertical="center"/>
    </xf>
    <xf numFmtId="0" fontId="3" fillId="0" borderId="34" xfId="0" quotePrefix="1" applyFont="1" applyBorder="1" applyAlignment="1">
      <alignment horizontal="center" vertical="center"/>
    </xf>
    <xf numFmtId="0" fontId="3" fillId="0" borderId="39" xfId="0" quotePrefix="1" applyFont="1" applyBorder="1" applyAlignment="1">
      <alignment horizontal="center" vertical="center"/>
    </xf>
    <xf numFmtId="0" fontId="3" fillId="0" borderId="37" xfId="0" quotePrefix="1" applyFont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3" fillId="0" borderId="54" xfId="0" quotePrefix="1" applyFont="1" applyBorder="1" applyAlignment="1">
      <alignment horizontal="center" vertical="center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21" fillId="13" borderId="38" xfId="0" applyFont="1" applyFill="1" applyBorder="1" applyAlignment="1" applyProtection="1">
      <alignment horizontal="center" vertical="center"/>
      <protection locked="0"/>
    </xf>
    <xf numFmtId="0" fontId="22" fillId="0" borderId="47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3" fillId="0" borderId="0" xfId="0" applyFont="1" applyProtection="1">
      <protection locked="0"/>
    </xf>
    <xf numFmtId="0" fontId="2" fillId="14" borderId="22" xfId="0" applyFont="1" applyFill="1" applyBorder="1" applyAlignment="1" applyProtection="1">
      <alignment horizontal="center" vertical="center"/>
      <protection locked="0"/>
    </xf>
    <xf numFmtId="0" fontId="3" fillId="0" borderId="36" xfId="0" quotePrefix="1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7" fillId="9" borderId="25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7" fillId="9" borderId="13" xfId="0" quotePrefix="1" applyFont="1" applyFill="1" applyBorder="1" applyAlignment="1">
      <alignment horizontal="center" vertical="center"/>
    </xf>
    <xf numFmtId="0" fontId="13" fillId="0" borderId="8" xfId="0" quotePrefix="1" applyFont="1" applyBorder="1" applyAlignment="1">
      <alignment horizontal="center" vertical="center"/>
    </xf>
    <xf numFmtId="0" fontId="13" fillId="0" borderId="9" xfId="0" quotePrefix="1" applyFont="1" applyBorder="1" applyAlignment="1">
      <alignment horizontal="center" vertical="center"/>
    </xf>
    <xf numFmtId="0" fontId="13" fillId="0" borderId="14" xfId="0" quotePrefix="1" applyFont="1" applyBorder="1" applyAlignment="1">
      <alignment horizontal="center" vertical="center"/>
    </xf>
    <xf numFmtId="0" fontId="2" fillId="2" borderId="61" xfId="0" applyFont="1" applyFill="1" applyBorder="1" applyAlignment="1" applyProtection="1">
      <alignment horizontal="center" vertical="center"/>
      <protection locked="0"/>
    </xf>
    <xf numFmtId="0" fontId="2" fillId="9" borderId="15" xfId="0" applyFont="1" applyFill="1" applyBorder="1" applyAlignment="1">
      <alignment horizont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47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9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0" fillId="3" borderId="4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40" xfId="0" applyFont="1" applyFill="1" applyBorder="1" applyAlignment="1">
      <alignment horizontal="center" vertical="center"/>
    </xf>
    <xf numFmtId="0" fontId="20" fillId="9" borderId="38" xfId="0" applyFont="1" applyFill="1" applyBorder="1" applyAlignment="1" applyProtection="1">
      <alignment horizontal="center" vertical="center"/>
      <protection locked="0"/>
    </xf>
    <xf numFmtId="0" fontId="7" fillId="17" borderId="15" xfId="0" quotePrefix="1" applyFont="1" applyFill="1" applyBorder="1" applyAlignment="1" applyProtection="1">
      <alignment horizontal="center" vertical="center"/>
      <protection locked="0"/>
    </xf>
    <xf numFmtId="0" fontId="7" fillId="17" borderId="16" xfId="0" applyFont="1" applyFill="1" applyBorder="1" applyAlignment="1" applyProtection="1">
      <alignment horizontal="center" vertical="center"/>
      <protection locked="0"/>
    </xf>
    <xf numFmtId="0" fontId="7" fillId="17" borderId="13" xfId="0" applyFont="1" applyFill="1" applyBorder="1" applyAlignment="1" applyProtection="1">
      <alignment horizontal="center" vertical="center"/>
      <protection locked="0"/>
    </xf>
    <xf numFmtId="0" fontId="25" fillId="18" borderId="15" xfId="0" applyFont="1" applyFill="1" applyBorder="1" applyAlignment="1">
      <alignment horizontal="center" vertical="center" wrapText="1"/>
    </xf>
    <xf numFmtId="0" fontId="25" fillId="18" borderId="16" xfId="0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7" fillId="3" borderId="51" xfId="0" applyFont="1" applyFill="1" applyBorder="1" applyAlignment="1">
      <alignment horizontal="center" vertical="center"/>
    </xf>
    <xf numFmtId="0" fontId="16" fillId="0" borderId="0" xfId="0" quotePrefix="1" applyFont="1" applyAlignment="1" applyProtection="1">
      <alignment horizontal="left" vertical="center"/>
      <protection locked="0"/>
    </xf>
    <xf numFmtId="0" fontId="2" fillId="0" borderId="31" xfId="0" quotePrefix="1" applyFont="1" applyBorder="1" applyAlignment="1" applyProtection="1">
      <alignment horizontal="center" vertical="center"/>
      <protection locked="0"/>
    </xf>
    <xf numFmtId="0" fontId="2" fillId="0" borderId="27" xfId="0" quotePrefix="1" applyFont="1" applyBorder="1" applyAlignment="1" applyProtection="1">
      <alignment horizontal="center" vertical="center"/>
      <protection locked="0"/>
    </xf>
    <xf numFmtId="0" fontId="2" fillId="0" borderId="43" xfId="0" quotePrefix="1" applyFont="1" applyBorder="1" applyAlignment="1" applyProtection="1">
      <alignment horizontal="center" vertical="center"/>
      <protection locked="0"/>
    </xf>
    <xf numFmtId="0" fontId="7" fillId="8" borderId="15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2" fillId="15" borderId="22" xfId="0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  <protection locked="0"/>
    </xf>
    <xf numFmtId="0" fontId="2" fillId="8" borderId="22" xfId="0" applyFont="1" applyFill="1" applyBorder="1" applyAlignment="1" applyProtection="1">
      <alignment horizontal="center" vertical="center"/>
      <protection locked="0"/>
    </xf>
    <xf numFmtId="0" fontId="21" fillId="13" borderId="22" xfId="0" applyFont="1" applyFill="1" applyBorder="1" applyAlignment="1" applyProtection="1">
      <alignment horizontal="center" vertical="center"/>
      <protection locked="0"/>
    </xf>
    <xf numFmtId="0" fontId="7" fillId="19" borderId="0" xfId="0" applyFont="1" applyFill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7" fillId="7" borderId="51" xfId="0" quotePrefix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3" xfId="0" quotePrefix="1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7" fillId="17" borderId="32" xfId="0" applyFont="1" applyFill="1" applyBorder="1" applyAlignment="1" applyProtection="1">
      <alignment horizontal="center" vertical="center"/>
      <protection locked="0"/>
    </xf>
    <xf numFmtId="0" fontId="7" fillId="9" borderId="40" xfId="0" quotePrefix="1" applyFont="1" applyFill="1" applyBorder="1" applyAlignment="1">
      <alignment horizontal="center" vertical="center"/>
    </xf>
    <xf numFmtId="0" fontId="2" fillId="0" borderId="42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0" borderId="0" xfId="0" applyFont="1" applyFill="1" applyAlignment="1">
      <alignment horizontal="center" vertical="center"/>
    </xf>
    <xf numFmtId="0" fontId="2" fillId="15" borderId="50" xfId="0" applyFont="1" applyFill="1" applyBorder="1" applyAlignment="1" applyProtection="1">
      <alignment horizontal="center" vertical="center"/>
      <protection locked="0"/>
    </xf>
    <xf numFmtId="0" fontId="2" fillId="0" borderId="8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31" xfId="0" quotePrefix="1" applyFont="1" applyBorder="1" applyAlignment="1">
      <alignment horizontal="center" vertical="center"/>
    </xf>
    <xf numFmtId="0" fontId="2" fillId="0" borderId="14" xfId="0" quotePrefix="1" applyFont="1" applyBorder="1" applyAlignment="1">
      <alignment horizontal="center" vertical="center"/>
    </xf>
    <xf numFmtId="0" fontId="2" fillId="0" borderId="66" xfId="0" quotePrefix="1" applyFont="1" applyBorder="1" applyAlignment="1">
      <alignment horizontal="center" vertical="center"/>
    </xf>
    <xf numFmtId="0" fontId="2" fillId="0" borderId="29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30" xfId="0" quotePrefix="1" applyFont="1" applyBorder="1" applyAlignment="1">
      <alignment horizontal="center" vertical="center"/>
    </xf>
    <xf numFmtId="0" fontId="7" fillId="18" borderId="0" xfId="1" applyFont="1" applyFill="1" applyAlignment="1" applyProtection="1">
      <alignment horizontal="center" vertical="center"/>
      <protection locked="0"/>
    </xf>
    <xf numFmtId="0" fontId="7" fillId="6" borderId="0" xfId="1" applyFont="1" applyFill="1" applyAlignment="1" applyProtection="1">
      <alignment horizontal="center" vertical="center"/>
      <protection locked="0"/>
    </xf>
    <xf numFmtId="0" fontId="7" fillId="20" borderId="0" xfId="1" applyFont="1" applyFill="1" applyAlignment="1" applyProtection="1">
      <alignment horizontal="center" vertical="center"/>
      <protection locked="0"/>
    </xf>
    <xf numFmtId="0" fontId="27" fillId="13" borderId="0" xfId="1" applyFont="1" applyFill="1" applyAlignment="1" applyProtection="1">
      <alignment horizontal="center" vertical="center"/>
      <protection locked="0"/>
    </xf>
    <xf numFmtId="0" fontId="2" fillId="0" borderId="2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center" vertical="center"/>
    </xf>
    <xf numFmtId="0" fontId="13" fillId="0" borderId="28" xfId="0" quotePrefix="1" applyFont="1" applyBorder="1" applyAlignment="1">
      <alignment horizontal="center" vertical="center"/>
    </xf>
    <xf numFmtId="0" fontId="2" fillId="0" borderId="52" xfId="0" quotePrefix="1" applyFont="1" applyBorder="1" applyAlignment="1">
      <alignment horizontal="center" vertical="center"/>
    </xf>
    <xf numFmtId="0" fontId="2" fillId="0" borderId="53" xfId="0" quotePrefix="1" applyFont="1" applyBorder="1" applyAlignment="1">
      <alignment horizontal="center" vertical="center"/>
    </xf>
    <xf numFmtId="0" fontId="2" fillId="0" borderId="56" xfId="0" quotePrefix="1" applyFont="1" applyBorder="1" applyAlignment="1">
      <alignment horizontal="center" vertical="center"/>
    </xf>
    <xf numFmtId="0" fontId="2" fillId="11" borderId="23" xfId="0" applyFont="1" applyFill="1" applyBorder="1" applyAlignment="1" applyProtection="1">
      <alignment horizontal="center" vertical="center" wrapText="1"/>
      <protection locked="0"/>
    </xf>
    <xf numFmtId="0" fontId="2" fillId="11" borderId="31" xfId="0" applyFont="1" applyFill="1" applyBorder="1" applyAlignment="1" applyProtection="1">
      <alignment horizontal="center" vertical="center" wrapText="1"/>
      <protection locked="0"/>
    </xf>
    <xf numFmtId="0" fontId="2" fillId="0" borderId="11" xfId="0" quotePrefix="1" applyFont="1" applyBorder="1" applyAlignment="1">
      <alignment horizontal="center" vertical="center"/>
    </xf>
    <xf numFmtId="0" fontId="2" fillId="0" borderId="67" xfId="0" quotePrefix="1" applyFont="1" applyBorder="1" applyAlignment="1">
      <alignment horizontal="center" vertical="center"/>
    </xf>
    <xf numFmtId="0" fontId="2" fillId="0" borderId="57" xfId="0" quotePrefix="1" applyFont="1" applyBorder="1" applyAlignment="1">
      <alignment horizontal="center" vertical="center"/>
    </xf>
    <xf numFmtId="0" fontId="2" fillId="0" borderId="68" xfId="0" quotePrefix="1" applyFont="1" applyBorder="1" applyAlignment="1">
      <alignment horizontal="center" vertical="center"/>
    </xf>
    <xf numFmtId="0" fontId="13" fillId="0" borderId="12" xfId="0" quotePrefix="1" applyFont="1" applyBorder="1" applyAlignment="1">
      <alignment horizontal="center" vertical="center"/>
    </xf>
    <xf numFmtId="0" fontId="2" fillId="9" borderId="0" xfId="0" applyFont="1" applyFill="1" applyAlignment="1">
      <alignment horizontal="center"/>
    </xf>
    <xf numFmtId="0" fontId="2" fillId="20" borderId="0" xfId="0" applyFont="1" applyFill="1" applyAlignment="1" applyProtection="1">
      <alignment horizontal="center" vertical="center"/>
      <protection locked="0"/>
    </xf>
    <xf numFmtId="0" fontId="2" fillId="9" borderId="0" xfId="0" applyFont="1" applyFill="1" applyAlignment="1" applyProtection="1">
      <alignment horizontal="center" vertical="center"/>
      <protection locked="0"/>
    </xf>
    <xf numFmtId="0" fontId="14" fillId="20" borderId="0" xfId="0" applyFont="1" applyFill="1" applyAlignment="1" applyProtection="1">
      <alignment horizontal="center" vertical="center"/>
      <protection locked="0"/>
    </xf>
    <xf numFmtId="0" fontId="13" fillId="9" borderId="0" xfId="0" applyFont="1" applyFill="1" applyAlignment="1">
      <alignment horizontal="center" vertical="center"/>
    </xf>
    <xf numFmtId="0" fontId="14" fillId="20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33" xfId="0" quotePrefix="1" applyFont="1" applyBorder="1" applyAlignment="1">
      <alignment horizontal="center" vertical="center"/>
    </xf>
    <xf numFmtId="0" fontId="2" fillId="0" borderId="40" xfId="0" quotePrefix="1" applyFont="1" applyBorder="1" applyAlignment="1">
      <alignment horizontal="center" vertical="center"/>
    </xf>
    <xf numFmtId="0" fontId="7" fillId="21" borderId="15" xfId="0" applyFont="1" applyFill="1" applyBorder="1" applyAlignment="1">
      <alignment horizontal="center" vertical="center"/>
    </xf>
    <xf numFmtId="0" fontId="7" fillId="21" borderId="13" xfId="0" applyFont="1" applyFill="1" applyBorder="1" applyAlignment="1">
      <alignment horizontal="center" vertical="center"/>
    </xf>
    <xf numFmtId="0" fontId="7" fillId="21" borderId="32" xfId="0" applyFont="1" applyFill="1" applyBorder="1" applyAlignment="1">
      <alignment horizontal="center" vertical="center"/>
    </xf>
    <xf numFmtId="0" fontId="7" fillId="21" borderId="42" xfId="0" applyFont="1" applyFill="1" applyBorder="1" applyAlignment="1">
      <alignment horizontal="center" vertical="center"/>
    </xf>
    <xf numFmtId="0" fontId="7" fillId="20" borderId="15" xfId="0" quotePrefix="1" applyFont="1" applyFill="1" applyBorder="1" applyAlignment="1">
      <alignment horizontal="center" vertical="center"/>
    </xf>
    <xf numFmtId="0" fontId="7" fillId="20" borderId="25" xfId="0" applyFont="1" applyFill="1" applyBorder="1" applyAlignment="1">
      <alignment horizontal="center" vertical="center"/>
    </xf>
    <xf numFmtId="0" fontId="7" fillId="20" borderId="25" xfId="0" quotePrefix="1" applyFont="1" applyFill="1" applyBorder="1" applyAlignment="1">
      <alignment horizontal="center" vertical="center"/>
    </xf>
    <xf numFmtId="0" fontId="7" fillId="20" borderId="51" xfId="0" quotePrefix="1" applyFont="1" applyFill="1" applyBorder="1" applyAlignment="1">
      <alignment horizontal="center" vertical="center"/>
    </xf>
    <xf numFmtId="0" fontId="7" fillId="20" borderId="15" xfId="0" applyFont="1" applyFill="1" applyBorder="1" applyAlignment="1">
      <alignment horizontal="center" vertical="center"/>
    </xf>
    <xf numFmtId="0" fontId="7" fillId="22" borderId="15" xfId="0" applyFont="1" applyFill="1" applyBorder="1" applyAlignment="1">
      <alignment horizontal="center" vertical="center"/>
    </xf>
    <xf numFmtId="0" fontId="7" fillId="22" borderId="13" xfId="0" applyFont="1" applyFill="1" applyBorder="1" applyAlignment="1">
      <alignment horizontal="center" vertical="center"/>
    </xf>
    <xf numFmtId="0" fontId="7" fillId="22" borderId="32" xfId="0" applyFont="1" applyFill="1" applyBorder="1" applyAlignment="1">
      <alignment horizontal="center" vertical="center"/>
    </xf>
    <xf numFmtId="0" fontId="7" fillId="22" borderId="42" xfId="0" applyFont="1" applyFill="1" applyBorder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7" fillId="3" borderId="12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7" fillId="3" borderId="69" xfId="0" quotePrefix="1" applyFont="1" applyFill="1" applyBorder="1" applyAlignment="1">
      <alignment horizontal="center" vertical="center"/>
    </xf>
    <xf numFmtId="0" fontId="2" fillId="0" borderId="34" xfId="0" quotePrefix="1" applyFont="1" applyBorder="1" applyAlignment="1">
      <alignment horizontal="center" vertical="center"/>
    </xf>
    <xf numFmtId="0" fontId="2" fillId="0" borderId="39" xfId="0" quotePrefix="1" applyFont="1" applyBorder="1" applyAlignment="1">
      <alignment horizontal="center" vertical="center"/>
    </xf>
    <xf numFmtId="0" fontId="2" fillId="0" borderId="37" xfId="0" quotePrefix="1" applyFont="1" applyBorder="1" applyAlignment="1">
      <alignment horizontal="center" vertical="center"/>
    </xf>
    <xf numFmtId="0" fontId="9" fillId="0" borderId="0" xfId="0" applyFont="1" applyProtection="1">
      <protection locked="0"/>
    </xf>
    <xf numFmtId="0" fontId="2" fillId="0" borderId="12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15" borderId="38" xfId="0" applyFont="1" applyFill="1" applyBorder="1" applyAlignment="1" applyProtection="1">
      <alignment horizontal="center" vertical="center"/>
      <protection locked="0"/>
    </xf>
    <xf numFmtId="0" fontId="13" fillId="0" borderId="29" xfId="0" quotePrefix="1" applyFont="1" applyBorder="1" applyAlignment="1">
      <alignment horizontal="center" vertical="center"/>
    </xf>
    <xf numFmtId="0" fontId="13" fillId="0" borderId="66" xfId="0" quotePrefix="1" applyFont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2" fillId="0" borderId="15" xfId="0" quotePrefix="1" applyFont="1" applyBorder="1" applyAlignment="1">
      <alignment horizontal="center" vertical="center"/>
    </xf>
    <xf numFmtId="0" fontId="12" fillId="0" borderId="32" xfId="0" quotePrefix="1" applyFont="1" applyBorder="1" applyAlignment="1">
      <alignment horizontal="center" vertical="center"/>
    </xf>
    <xf numFmtId="0" fontId="12" fillId="0" borderId="25" xfId="0" quotePrefix="1" applyFont="1" applyBorder="1" applyAlignment="1">
      <alignment horizontal="center" vertical="center"/>
    </xf>
    <xf numFmtId="0" fontId="5" fillId="6" borderId="15" xfId="0" quotePrefix="1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6" borderId="34" xfId="0" quotePrefix="1" applyFont="1" applyFill="1" applyBorder="1" applyAlignment="1">
      <alignment horizontal="center" vertical="center"/>
    </xf>
    <xf numFmtId="0" fontId="5" fillId="3" borderId="34" xfId="0" quotePrefix="1" applyFont="1" applyFill="1" applyBorder="1" applyAlignment="1">
      <alignment horizontal="center" vertical="center"/>
    </xf>
    <xf numFmtId="0" fontId="2" fillId="0" borderId="0" xfId="0" quotePrefix="1" applyFont="1"/>
    <xf numFmtId="0" fontId="5" fillId="3" borderId="14" xfId="0" applyFont="1" applyFill="1" applyBorder="1" applyAlignment="1">
      <alignment horizontal="center" vertical="center"/>
    </xf>
    <xf numFmtId="0" fontId="5" fillId="5" borderId="25" xfId="0" quotePrefix="1" applyFont="1" applyFill="1" applyBorder="1" applyAlignment="1">
      <alignment horizontal="center" vertical="center"/>
    </xf>
    <xf numFmtId="0" fontId="7" fillId="9" borderId="0" xfId="1" applyFont="1" applyFill="1" applyAlignment="1" applyProtection="1">
      <alignment horizontal="center" vertical="center" wrapText="1"/>
      <protection locked="0"/>
    </xf>
    <xf numFmtId="0" fontId="7" fillId="9" borderId="35" xfId="1" applyFont="1" applyFill="1" applyBorder="1" applyAlignment="1" applyProtection="1">
      <alignment horizontal="center" vertical="center" wrapText="1"/>
      <protection locked="0"/>
    </xf>
    <xf numFmtId="0" fontId="7" fillId="4" borderId="0" xfId="1" applyFont="1" applyAlignment="1" applyProtection="1">
      <alignment horizontal="center" vertical="center" wrapText="1"/>
      <protection locked="0"/>
    </xf>
    <xf numFmtId="0" fontId="7" fillId="4" borderId="35" xfId="1" applyFont="1" applyBorder="1" applyAlignment="1" applyProtection="1">
      <alignment horizontal="center" vertical="center" wrapText="1"/>
      <protection locked="0"/>
    </xf>
    <xf numFmtId="0" fontId="17" fillId="12" borderId="0" xfId="0" applyFont="1" applyFill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2" fillId="9" borderId="22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7" fillId="4" borderId="22" xfId="1" applyFont="1" applyBorder="1" applyAlignment="1" applyProtection="1">
      <alignment horizontal="center" vertical="center" wrapText="1"/>
      <protection locked="0"/>
    </xf>
    <xf numFmtId="0" fontId="7" fillId="4" borderId="25" xfId="1" applyFont="1" applyBorder="1" applyAlignment="1" applyProtection="1">
      <alignment horizontal="center" vertical="center" wrapText="1"/>
      <protection locked="0"/>
    </xf>
    <xf numFmtId="0" fontId="17" fillId="13" borderId="0" xfId="0" applyFont="1" applyFill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12" fillId="3" borderId="59" xfId="0" applyFont="1" applyFill="1" applyBorder="1" applyAlignment="1" applyProtection="1">
      <alignment horizontal="center" vertical="center"/>
      <protection locked="0"/>
    </xf>
    <xf numFmtId="0" fontId="12" fillId="3" borderId="60" xfId="0" applyFont="1" applyFill="1" applyBorder="1" applyAlignment="1" applyProtection="1">
      <alignment horizontal="center" vertical="center"/>
      <protection locked="0"/>
    </xf>
    <xf numFmtId="0" fontId="12" fillId="3" borderId="46" xfId="0" applyFont="1" applyFill="1" applyBorder="1" applyAlignment="1" applyProtection="1">
      <alignment horizontal="center" vertical="center"/>
      <protection locked="0"/>
    </xf>
    <xf numFmtId="0" fontId="2" fillId="16" borderId="59" xfId="0" applyFont="1" applyFill="1" applyBorder="1" applyAlignment="1" applyProtection="1">
      <alignment horizontal="center" vertical="center"/>
      <protection locked="0"/>
    </xf>
    <xf numFmtId="0" fontId="2" fillId="16" borderId="60" xfId="0" applyFont="1" applyFill="1" applyBorder="1" applyAlignment="1" applyProtection="1">
      <alignment horizontal="center" vertical="center"/>
      <protection locked="0"/>
    </xf>
    <xf numFmtId="0" fontId="2" fillId="16" borderId="46" xfId="0" applyFont="1" applyFill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2" fillId="9" borderId="51" xfId="0" applyFont="1" applyFill="1" applyBorder="1" applyAlignment="1" applyProtection="1">
      <alignment horizontal="center" vertical="center" wrapText="1"/>
      <protection locked="0"/>
    </xf>
    <xf numFmtId="0" fontId="7" fillId="4" borderId="51" xfId="1" applyFont="1" applyBorder="1" applyAlignment="1" applyProtection="1">
      <alignment horizontal="center" vertical="center" wrapText="1"/>
      <protection locked="0"/>
    </xf>
    <xf numFmtId="0" fontId="7" fillId="9" borderId="0" xfId="1" applyFont="1" applyFill="1" applyBorder="1" applyAlignment="1" applyProtection="1">
      <alignment horizontal="center" vertical="center" wrapText="1"/>
      <protection locked="0"/>
    </xf>
    <xf numFmtId="0" fontId="7" fillId="4" borderId="0" xfId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7" fillId="9" borderId="17" xfId="1" applyFont="1" applyFill="1" applyBorder="1" applyAlignment="1" applyProtection="1">
      <alignment horizontal="center" vertical="center" wrapText="1"/>
      <protection locked="0"/>
    </xf>
    <xf numFmtId="0" fontId="7" fillId="9" borderId="54" xfId="1" applyFont="1" applyFill="1" applyBorder="1" applyAlignment="1" applyProtection="1">
      <alignment horizontal="center" vertical="center" wrapText="1"/>
      <protection locked="0"/>
    </xf>
    <xf numFmtId="0" fontId="2" fillId="3" borderId="59" xfId="0" applyFont="1" applyFill="1" applyBorder="1" applyAlignment="1" applyProtection="1">
      <alignment horizontal="center" vertical="center"/>
      <protection locked="0"/>
    </xf>
    <xf numFmtId="0" fontId="2" fillId="3" borderId="60" xfId="0" applyFont="1" applyFill="1" applyBorder="1" applyAlignment="1" applyProtection="1">
      <alignment horizontal="center" vertical="center"/>
      <protection locked="0"/>
    </xf>
    <xf numFmtId="0" fontId="2" fillId="3" borderId="46" xfId="0" applyFont="1" applyFill="1" applyBorder="1" applyAlignment="1" applyProtection="1">
      <alignment horizontal="center" vertical="center"/>
      <protection locked="0"/>
    </xf>
    <xf numFmtId="0" fontId="7" fillId="9" borderId="40" xfId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4" fontId="19" fillId="0" borderId="0" xfId="0" applyNumberFormat="1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</cellXfs>
  <cellStyles count="2">
    <cellStyle name="Neutre" xfId="1" builtinId="28"/>
    <cellStyle name="Normal" xfId="0" builtinId="0"/>
  </cellStyles>
  <dxfs count="125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FF"/>
      <color rgb="FF3FCDFF"/>
      <color rgb="FF66FF33"/>
      <color rgb="FF57D3FF"/>
      <color rgb="FFFFD9FF"/>
      <color rgb="FF00FFFF"/>
      <color rgb="FFFFEB9C"/>
      <color rgb="FFFF97FF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336776</xdr:colOff>
      <xdr:row>0</xdr:row>
      <xdr:rowOff>159319</xdr:rowOff>
    </xdr:from>
    <xdr:to>
      <xdr:col>30</xdr:col>
      <xdr:colOff>190499</xdr:colOff>
      <xdr:row>0</xdr:row>
      <xdr:rowOff>674121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745990" y="159319"/>
          <a:ext cx="5636759" cy="51480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  5 ou 6  EQ. G. contre G.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369663</xdr:colOff>
      <xdr:row>0</xdr:row>
      <xdr:rowOff>224518</xdr:rowOff>
    </xdr:from>
    <xdr:to>
      <xdr:col>28</xdr:col>
      <xdr:colOff>476250</xdr:colOff>
      <xdr:row>0</xdr:row>
      <xdr:rowOff>614589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9862913" y="224518"/>
          <a:ext cx="5869212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fr-FR" sz="18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23 ou 24 EQ. G. contre G.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433163</xdr:colOff>
      <xdr:row>0</xdr:row>
      <xdr:rowOff>154668</xdr:rowOff>
    </xdr:from>
    <xdr:to>
      <xdr:col>28</xdr:col>
      <xdr:colOff>466725</xdr:colOff>
      <xdr:row>0</xdr:row>
      <xdr:rowOff>536575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9894663" y="154668"/>
          <a:ext cx="5891437" cy="381907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25 ou 26 EQ. G. contre G.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337913</xdr:colOff>
      <xdr:row>0</xdr:row>
      <xdr:rowOff>240393</xdr:rowOff>
    </xdr:from>
    <xdr:to>
      <xdr:col>28</xdr:col>
      <xdr:colOff>587375</xdr:colOff>
      <xdr:row>0</xdr:row>
      <xdr:rowOff>630464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10751913" y="240393"/>
          <a:ext cx="6329587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27 ou 28 EQ. G. contre G.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95249</xdr:colOff>
      <xdr:row>0</xdr:row>
      <xdr:rowOff>121330</xdr:rowOff>
    </xdr:from>
    <xdr:to>
      <xdr:col>28</xdr:col>
      <xdr:colOff>460374</xdr:colOff>
      <xdr:row>0</xdr:row>
      <xdr:rowOff>541337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0588624" y="121330"/>
          <a:ext cx="6000750" cy="420007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29 ou 30 EQ. G. contre G.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322832</xdr:colOff>
      <xdr:row>0</xdr:row>
      <xdr:rowOff>336436</xdr:rowOff>
    </xdr:from>
    <xdr:to>
      <xdr:col>24</xdr:col>
      <xdr:colOff>1555750</xdr:colOff>
      <xdr:row>0</xdr:row>
      <xdr:rowOff>726507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13483207" y="336436"/>
          <a:ext cx="7852793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31 ou 32 EQ. G. contre G.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312511</xdr:colOff>
      <xdr:row>0</xdr:row>
      <xdr:rowOff>143329</xdr:rowOff>
    </xdr:from>
    <xdr:to>
      <xdr:col>25</xdr:col>
      <xdr:colOff>421821</xdr:colOff>
      <xdr:row>0</xdr:row>
      <xdr:rowOff>610506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1143797" y="143329"/>
          <a:ext cx="7742917" cy="467177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 7ou 8 EQ. G. contre G.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407760</xdr:colOff>
      <xdr:row>0</xdr:row>
      <xdr:rowOff>82097</xdr:rowOff>
    </xdr:from>
    <xdr:to>
      <xdr:col>26</xdr:col>
      <xdr:colOff>206375</xdr:colOff>
      <xdr:row>0</xdr:row>
      <xdr:rowOff>549274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2472760" y="82097"/>
          <a:ext cx="8990240" cy="467177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 9 ou 10 EQ. G. contre G.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238126</xdr:colOff>
      <xdr:row>0</xdr:row>
      <xdr:rowOff>183697</xdr:rowOff>
    </xdr:from>
    <xdr:to>
      <xdr:col>24</xdr:col>
      <xdr:colOff>1619251</xdr:colOff>
      <xdr:row>0</xdr:row>
      <xdr:rowOff>603250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2715876" y="183697"/>
          <a:ext cx="8032750" cy="419553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11 ou 12 EQ. G. contre G</a:t>
          </a:r>
          <a:r>
            <a:rPr lang="fr-FR" sz="18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127000</xdr:colOff>
      <xdr:row>0</xdr:row>
      <xdr:rowOff>199572</xdr:rowOff>
    </xdr:from>
    <xdr:to>
      <xdr:col>25</xdr:col>
      <xdr:colOff>460375</xdr:colOff>
      <xdr:row>0</xdr:row>
      <xdr:rowOff>796925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2334875" y="199572"/>
          <a:ext cx="8096250" cy="597353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13 ou 14 EQ. G. contre G.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206375</xdr:colOff>
      <xdr:row>0</xdr:row>
      <xdr:rowOff>157843</xdr:rowOff>
    </xdr:from>
    <xdr:to>
      <xdr:col>26</xdr:col>
      <xdr:colOff>793750</xdr:colOff>
      <xdr:row>0</xdr:row>
      <xdr:rowOff>596900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763500" y="157843"/>
          <a:ext cx="9302750" cy="439057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15 ou 16 EQ. G. contre G.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401413</xdr:colOff>
      <xdr:row>0</xdr:row>
      <xdr:rowOff>176893</xdr:rowOff>
    </xdr:from>
    <xdr:to>
      <xdr:col>28</xdr:col>
      <xdr:colOff>539750</xdr:colOff>
      <xdr:row>0</xdr:row>
      <xdr:rowOff>566964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0148663" y="176893"/>
          <a:ext cx="6440712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17 ou 18 EQ. G. contre G.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1762125</xdr:colOff>
      <xdr:row>0</xdr:row>
      <xdr:rowOff>97518</xdr:rowOff>
    </xdr:from>
    <xdr:to>
      <xdr:col>27</xdr:col>
      <xdr:colOff>495755</xdr:colOff>
      <xdr:row>0</xdr:row>
      <xdr:rowOff>487589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4017625" y="97518"/>
          <a:ext cx="8163380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19 ou 20 EQ. G. contre G.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334738</xdr:colOff>
      <xdr:row>0</xdr:row>
      <xdr:rowOff>227693</xdr:rowOff>
    </xdr:from>
    <xdr:to>
      <xdr:col>28</xdr:col>
      <xdr:colOff>327480</xdr:colOff>
      <xdr:row>0</xdr:row>
      <xdr:rowOff>617764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0685238" y="227693"/>
          <a:ext cx="5898242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fr-FR" sz="18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21 ou 22 EQ. G. contre G.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60"/>
  <sheetViews>
    <sheetView topLeftCell="A19" workbookViewId="0">
      <selection activeCell="A35" sqref="A35"/>
    </sheetView>
  </sheetViews>
  <sheetFormatPr baseColWidth="10" defaultColWidth="11.42578125" defaultRowHeight="18.75"/>
  <cols>
    <col min="1" max="1" width="105.28515625" style="1" customWidth="1"/>
    <col min="2" max="3" width="11.42578125" customWidth="1"/>
    <col min="4" max="4" width="37.28515625" style="130" customWidth="1"/>
    <col min="5" max="5" width="35.7109375" style="130" customWidth="1"/>
    <col min="6" max="16384" width="11.42578125" style="130"/>
  </cols>
  <sheetData>
    <row r="1" spans="1:1" ht="25.5" customHeight="1" thickBot="1">
      <c r="A1" s="193" t="s">
        <v>28</v>
      </c>
    </row>
    <row r="2" spans="1:1" ht="18" customHeight="1">
      <c r="A2" s="194" t="s">
        <v>20</v>
      </c>
    </row>
    <row r="3" spans="1:1" ht="18" customHeight="1" thickBot="1">
      <c r="A3" s="195" t="s">
        <v>21</v>
      </c>
    </row>
    <row r="4" spans="1:1" ht="12" customHeight="1" thickBot="1">
      <c r="A4" s="202"/>
    </row>
    <row r="5" spans="1:1" ht="18" customHeight="1">
      <c r="A5" s="194" t="s">
        <v>23</v>
      </c>
    </row>
    <row r="6" spans="1:1" ht="18" customHeight="1" thickBot="1">
      <c r="A6" s="196" t="s">
        <v>22</v>
      </c>
    </row>
    <row r="7" spans="1:1" ht="12" customHeight="1" thickBot="1">
      <c r="A7" s="202"/>
    </row>
    <row r="8" spans="1:1" ht="18" customHeight="1">
      <c r="A8" s="194" t="s">
        <v>25</v>
      </c>
    </row>
    <row r="9" spans="1:1" ht="18" customHeight="1" thickBot="1">
      <c r="A9" s="197" t="s">
        <v>24</v>
      </c>
    </row>
    <row r="10" spans="1:1" ht="12" customHeight="1" thickBot="1">
      <c r="A10" s="202"/>
    </row>
    <row r="11" spans="1:1" ht="18" customHeight="1">
      <c r="A11" s="194" t="s">
        <v>27</v>
      </c>
    </row>
    <row r="12" spans="1:1" ht="18" customHeight="1" thickBot="1">
      <c r="A12" s="196" t="s">
        <v>26</v>
      </c>
    </row>
    <row r="13" spans="1:1" ht="12" customHeight="1" thickBot="1">
      <c r="A13" s="202"/>
    </row>
    <row r="14" spans="1:1" ht="18" customHeight="1">
      <c r="A14" s="194" t="s">
        <v>32</v>
      </c>
    </row>
    <row r="15" spans="1:1" ht="18" customHeight="1">
      <c r="A15" s="199" t="s">
        <v>36</v>
      </c>
    </row>
    <row r="16" spans="1:1" ht="18" customHeight="1">
      <c r="A16" s="199" t="s">
        <v>35</v>
      </c>
    </row>
    <row r="17" spans="1:1" ht="18" customHeight="1">
      <c r="A17" s="200" t="s">
        <v>37</v>
      </c>
    </row>
    <row r="18" spans="1:1" ht="18" customHeight="1">
      <c r="A18" s="198" t="s">
        <v>33</v>
      </c>
    </row>
    <row r="19" spans="1:1" ht="18" customHeight="1" thickBot="1">
      <c r="A19" s="199" t="s">
        <v>34</v>
      </c>
    </row>
    <row r="20" spans="1:1" customFormat="1" ht="12" customHeight="1" thickBot="1">
      <c r="A20" s="201"/>
    </row>
    <row r="21" spans="1:1" ht="18" customHeight="1">
      <c r="A21" s="194" t="s">
        <v>38</v>
      </c>
    </row>
    <row r="22" spans="1:1" ht="18" customHeight="1">
      <c r="A22" s="202" t="s">
        <v>41</v>
      </c>
    </row>
    <row r="23" spans="1:1" ht="18" customHeight="1">
      <c r="A23" s="199" t="s">
        <v>40</v>
      </c>
    </row>
    <row r="24" spans="1:1" ht="18" customHeight="1">
      <c r="A24" s="200" t="s">
        <v>39</v>
      </c>
    </row>
    <row r="25" spans="1:1" ht="18" customHeight="1">
      <c r="A25" s="198" t="s">
        <v>42</v>
      </c>
    </row>
    <row r="26" spans="1:1" ht="18" customHeight="1" thickBot="1">
      <c r="A26" s="60" t="s">
        <v>43</v>
      </c>
    </row>
    <row r="27" spans="1:1" ht="12" customHeight="1" thickBot="1">
      <c r="A27" s="172"/>
    </row>
    <row r="28" spans="1:1" ht="18" customHeight="1">
      <c r="A28" s="203" t="s">
        <v>44</v>
      </c>
    </row>
    <row r="29" spans="1:1" ht="18" customHeight="1" thickBot="1">
      <c r="A29" s="197" t="s">
        <v>46</v>
      </c>
    </row>
    <row r="30" spans="1:1" ht="18" customHeight="1" thickBot="1">
      <c r="A30" s="172"/>
    </row>
    <row r="31" spans="1:1" ht="18" customHeight="1">
      <c r="A31" s="203" t="s">
        <v>45</v>
      </c>
    </row>
    <row r="32" spans="1:1" ht="18" customHeight="1" thickBot="1">
      <c r="A32" s="197" t="s">
        <v>47</v>
      </c>
    </row>
    <row r="33" spans="1:3" ht="12" customHeight="1" thickBot="1">
      <c r="A33" s="172"/>
    </row>
    <row r="34" spans="1:3" ht="18" customHeight="1">
      <c r="A34" s="203" t="s">
        <v>48</v>
      </c>
    </row>
    <row r="35" spans="1:3" ht="37.5" customHeight="1" thickBot="1">
      <c r="A35" s="204" t="s">
        <v>118</v>
      </c>
    </row>
    <row r="36" spans="1:3" ht="12" customHeight="1" thickBot="1">
      <c r="A36" s="172"/>
    </row>
    <row r="37" spans="1:3" ht="18" customHeight="1">
      <c r="A37" s="203" t="s">
        <v>53</v>
      </c>
    </row>
    <row r="38" spans="1:3" ht="18" customHeight="1" thickBot="1">
      <c r="A38" s="197" t="s">
        <v>49</v>
      </c>
    </row>
    <row r="39" spans="1:3" ht="12" customHeight="1" thickBot="1">
      <c r="A39" s="202"/>
    </row>
    <row r="40" spans="1:3" ht="18" customHeight="1">
      <c r="A40" s="194" t="s">
        <v>54</v>
      </c>
    </row>
    <row r="41" spans="1:3" ht="18" customHeight="1">
      <c r="A41" s="205" t="s">
        <v>50</v>
      </c>
    </row>
    <row r="42" spans="1:3" ht="18" customHeight="1">
      <c r="A42" s="206" t="s">
        <v>51</v>
      </c>
    </row>
    <row r="43" spans="1:3" ht="18" customHeight="1" thickBot="1">
      <c r="A43" s="207" t="s">
        <v>52</v>
      </c>
    </row>
    <row r="44" spans="1:3" ht="12" customHeight="1" thickBot="1">
      <c r="A44" s="202"/>
    </row>
    <row r="45" spans="1:3" ht="18" customHeight="1">
      <c r="A45" s="194" t="s">
        <v>55</v>
      </c>
    </row>
    <row r="46" spans="1:3" ht="18" customHeight="1" thickBot="1">
      <c r="A46" s="196" t="s">
        <v>56</v>
      </c>
    </row>
    <row r="47" spans="1:3" s="131" customFormat="1" ht="12" customHeight="1" thickBot="1">
      <c r="A47" s="208"/>
      <c r="B47"/>
      <c r="C47"/>
    </row>
    <row r="48" spans="1:3" s="131" customFormat="1" ht="18" customHeight="1">
      <c r="A48" s="194" t="s">
        <v>58</v>
      </c>
      <c r="B48"/>
      <c r="C48"/>
    </row>
    <row r="49" spans="1:3" s="131" customFormat="1" ht="18" customHeight="1" thickBot="1">
      <c r="A49" s="60" t="s">
        <v>57</v>
      </c>
      <c r="B49"/>
      <c r="C49"/>
    </row>
    <row r="50" spans="1:3" s="131" customFormat="1" ht="12" customHeight="1" thickBot="1">
      <c r="A50" s="208"/>
      <c r="B50"/>
      <c r="C50"/>
    </row>
    <row r="51" spans="1:3" s="131" customFormat="1" ht="18" customHeight="1">
      <c r="A51" s="203" t="s">
        <v>59</v>
      </c>
      <c r="B51"/>
      <c r="C51"/>
    </row>
    <row r="52" spans="1:3" ht="18" customHeight="1" thickBot="1">
      <c r="A52" s="207" t="s">
        <v>60</v>
      </c>
    </row>
    <row r="55" spans="1:3" customFormat="1" ht="15"/>
    <row r="56" spans="1:3" customFormat="1" ht="15"/>
    <row r="57" spans="1:3" customFormat="1" ht="15"/>
    <row r="58" spans="1:3" customFormat="1" ht="15"/>
    <row r="59" spans="1:3" customFormat="1" ht="15"/>
    <row r="60" spans="1:3" customFormat="1" ht="15"/>
  </sheetData>
  <pageMargins left="0.15748031496062992" right="0.19685039370078741" top="0.15748031496062992" bottom="0.43307086614173229" header="7.874015748031496E-2" footer="0.15748031496062992"/>
  <pageSetup paperSize="9" scale="95" orientation="portrait" horizontalDpi="4294967293" verticalDpi="0" r:id="rId1"/>
  <headerFooter>
    <oddFooter>&amp;L&amp;D&amp;C&amp;A&amp;RPage &amp;P</oddFooter>
  </headerFooter>
  <colBreaks count="1" manualBreakCount="1">
    <brk id="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99FF"/>
  </sheetPr>
  <dimension ref="A1:AW50"/>
  <sheetViews>
    <sheetView zoomScale="60" zoomScaleNormal="60" workbookViewId="0">
      <selection activeCell="A38" sqref="A38"/>
    </sheetView>
  </sheetViews>
  <sheetFormatPr baseColWidth="10" defaultColWidth="11.42578125" defaultRowHeight="15"/>
  <cols>
    <col min="1" max="2" width="5.85546875" style="80" customWidth="1"/>
    <col min="3" max="3" width="30.42578125" style="80" customWidth="1"/>
    <col min="4" max="4" width="26.28515625" style="80" customWidth="1"/>
    <col min="5" max="5" width="12.7109375" style="80" customWidth="1"/>
    <col min="6" max="6" width="6" style="80" customWidth="1"/>
    <col min="7" max="7" width="5.85546875" style="80" customWidth="1"/>
    <col min="8" max="8" width="7.7109375" style="80" customWidth="1"/>
    <col min="9" max="9" width="31.42578125" style="80" customWidth="1"/>
    <col min="10" max="10" width="8.140625" style="80" customWidth="1"/>
    <col min="11" max="11" width="9.28515625" style="80" customWidth="1"/>
    <col min="12" max="12" width="9.140625" style="80" customWidth="1"/>
    <col min="13" max="13" width="9.85546875" style="80" customWidth="1"/>
    <col min="14" max="14" width="8.28515625" style="80" customWidth="1"/>
    <col min="15" max="15" width="6.7109375" customWidth="1"/>
    <col min="16" max="16" width="7.5703125" style="80" customWidth="1"/>
    <col min="17" max="17" width="31" style="80" customWidth="1"/>
    <col min="18" max="18" width="11" style="80" customWidth="1"/>
    <col min="19" max="19" width="11.28515625" style="80" customWidth="1"/>
    <col min="20" max="20" width="13.85546875" style="80" customWidth="1"/>
    <col min="21" max="21" width="9.5703125" style="80" customWidth="1"/>
    <col min="22" max="22" width="11.85546875" style="80" customWidth="1"/>
    <col min="23" max="23" width="10" style="80" customWidth="1"/>
    <col min="24" max="24" width="8.140625" style="80" customWidth="1"/>
    <col min="25" max="25" width="30.85546875" style="80" customWidth="1"/>
    <col min="26" max="26" width="9" style="80" customWidth="1"/>
    <col min="27" max="27" width="12.28515625" style="80" customWidth="1"/>
    <col min="28" max="28" width="11.85546875" style="80" customWidth="1"/>
    <col min="29" max="29" width="9.85546875" style="80" customWidth="1"/>
    <col min="30" max="30" width="8.5703125" style="80" customWidth="1"/>
    <col min="31" max="31" width="5.85546875" style="80" customWidth="1"/>
    <col min="32" max="32" width="9.7109375" style="80" customWidth="1"/>
    <col min="33" max="33" width="30.7109375" style="80" customWidth="1"/>
    <col min="34" max="34" width="11.140625" style="80" customWidth="1"/>
    <col min="35" max="38" width="10.5703125" style="80" customWidth="1"/>
    <col min="39" max="39" width="7.42578125" style="80" customWidth="1"/>
    <col min="40" max="40" width="12.42578125" style="80" hidden="1" customWidth="1"/>
    <col min="41" max="41" width="12.28515625" style="80" hidden="1" customWidth="1"/>
    <col min="42" max="42" width="13" style="80" hidden="1" customWidth="1"/>
    <col min="43" max="43" width="12.28515625" style="80" customWidth="1"/>
    <col min="44" max="44" width="31.7109375" style="80" customWidth="1"/>
    <col min="45" max="45" width="14.85546875" style="80" customWidth="1"/>
    <col min="46" max="46" width="11.5703125" style="80" customWidth="1"/>
    <col min="47" max="47" width="11.42578125" style="80" customWidth="1"/>
    <col min="48" max="48" width="11.42578125" style="80"/>
    <col min="49" max="49" width="11.140625" style="80" customWidth="1"/>
    <col min="50" max="50" width="9.140625" style="80" customWidth="1"/>
    <col min="51" max="16384" width="11.42578125" style="80"/>
  </cols>
  <sheetData>
    <row r="1" spans="1:49" ht="63" customHeight="1">
      <c r="A1" s="422" t="s">
        <v>29</v>
      </c>
      <c r="B1" s="422"/>
      <c r="C1" s="422"/>
      <c r="D1" s="159" t="s">
        <v>30</v>
      </c>
      <c r="E1" s="158"/>
      <c r="F1" s="158"/>
      <c r="G1" s="158"/>
      <c r="H1" s="158"/>
      <c r="I1" s="423" t="s">
        <v>31</v>
      </c>
      <c r="J1" s="423"/>
      <c r="K1" s="423"/>
      <c r="L1" s="423"/>
      <c r="M1" s="423"/>
      <c r="N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127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9" ht="34.5" customHeight="1" thickBot="1">
      <c r="A2" s="296"/>
      <c r="B2" s="296"/>
      <c r="C2" s="296"/>
      <c r="D2" s="159"/>
      <c r="E2" s="158"/>
      <c r="F2" s="158"/>
      <c r="G2" s="158"/>
      <c r="H2" s="158"/>
      <c r="I2" s="283"/>
      <c r="J2" s="283"/>
      <c r="K2" s="283"/>
      <c r="L2" s="283"/>
      <c r="M2" s="283"/>
      <c r="N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9" ht="27.95" customHeight="1" thickBot="1">
      <c r="A3" s="2"/>
      <c r="B3" s="2"/>
      <c r="C3" s="3"/>
      <c r="D3" s="3"/>
      <c r="E3" s="295" t="s">
        <v>15</v>
      </c>
      <c r="F3" s="3"/>
      <c r="G3" s="1"/>
      <c r="H3" s="1"/>
      <c r="I3" s="11" t="s">
        <v>5</v>
      </c>
      <c r="J3" s="1"/>
      <c r="K3" s="416" t="s">
        <v>124</v>
      </c>
      <c r="L3" s="418" t="s">
        <v>123</v>
      </c>
      <c r="M3" s="1"/>
      <c r="N3" s="1"/>
      <c r="P3" s="11"/>
      <c r="Q3" s="11" t="s">
        <v>6</v>
      </c>
      <c r="R3" s="1"/>
      <c r="S3" s="416" t="s">
        <v>124</v>
      </c>
      <c r="T3" s="418" t="s">
        <v>123</v>
      </c>
      <c r="U3" s="1"/>
      <c r="V3" s="1"/>
      <c r="W3" s="1"/>
      <c r="X3" s="11"/>
      <c r="Y3" s="11" t="s">
        <v>7</v>
      </c>
      <c r="Z3" s="1"/>
      <c r="AA3" s="416" t="s">
        <v>124</v>
      </c>
      <c r="AB3" s="418" t="s">
        <v>123</v>
      </c>
      <c r="AC3" s="1"/>
      <c r="AD3" s="1"/>
      <c r="AE3" s="1"/>
      <c r="AF3" s="1"/>
      <c r="AH3" s="436" t="s">
        <v>19</v>
      </c>
      <c r="AI3" s="437"/>
      <c r="AJ3" s="438"/>
      <c r="AK3" s="450" t="s">
        <v>124</v>
      </c>
      <c r="AL3" s="428" t="s">
        <v>123</v>
      </c>
      <c r="AM3"/>
      <c r="AN3" s="81"/>
      <c r="AO3" s="81"/>
      <c r="AP3" s="79"/>
      <c r="AQ3" s="433" t="s">
        <v>12</v>
      </c>
      <c r="AR3" s="434"/>
      <c r="AS3" s="434"/>
      <c r="AT3" s="434"/>
      <c r="AU3" s="435"/>
      <c r="AV3" s="450" t="s">
        <v>124</v>
      </c>
      <c r="AW3" s="428" t="s">
        <v>123</v>
      </c>
    </row>
    <row r="4" spans="1:49" ht="27.95" customHeight="1" thickBot="1">
      <c r="A4" s="82"/>
      <c r="B4" s="235"/>
      <c r="C4" s="311" t="s">
        <v>120</v>
      </c>
      <c r="D4" s="84" t="s">
        <v>14</v>
      </c>
      <c r="E4" s="288" t="s">
        <v>80</v>
      </c>
      <c r="F4" s="3"/>
      <c r="G4" s="30"/>
      <c r="H4" s="309" t="s">
        <v>17</v>
      </c>
      <c r="I4" s="340" t="s">
        <v>10</v>
      </c>
      <c r="J4" s="339" t="s">
        <v>4</v>
      </c>
      <c r="K4" s="417"/>
      <c r="L4" s="419"/>
      <c r="M4" s="337" t="s">
        <v>11</v>
      </c>
      <c r="N4" s="338" t="s">
        <v>8</v>
      </c>
      <c r="P4" s="309" t="s">
        <v>17</v>
      </c>
      <c r="Q4" s="340" t="s">
        <v>10</v>
      </c>
      <c r="R4" s="339" t="s">
        <v>4</v>
      </c>
      <c r="S4" s="417"/>
      <c r="T4" s="419"/>
      <c r="U4" s="337" t="s">
        <v>11</v>
      </c>
      <c r="V4" s="338" t="s">
        <v>8</v>
      </c>
      <c r="W4"/>
      <c r="X4" s="309" t="s">
        <v>17</v>
      </c>
      <c r="Y4" s="340" t="s">
        <v>10</v>
      </c>
      <c r="Z4" s="339" t="s">
        <v>4</v>
      </c>
      <c r="AA4" s="417"/>
      <c r="AB4" s="419"/>
      <c r="AC4" s="337" t="s">
        <v>11</v>
      </c>
      <c r="AD4" s="338" t="s">
        <v>8</v>
      </c>
      <c r="AE4" s="1"/>
      <c r="AF4" s="1"/>
      <c r="AG4" s="257" t="s">
        <v>0</v>
      </c>
      <c r="AH4" s="267" t="s">
        <v>1</v>
      </c>
      <c r="AI4" s="307" t="s">
        <v>2</v>
      </c>
      <c r="AJ4" s="305" t="s">
        <v>11</v>
      </c>
      <c r="AK4" s="455"/>
      <c r="AL4" s="429"/>
      <c r="AM4"/>
      <c r="AN4" s="134" t="s">
        <v>3</v>
      </c>
      <c r="AO4" s="165"/>
      <c r="AP4" s="211" t="s">
        <v>18</v>
      </c>
      <c r="AQ4" s="224" t="s">
        <v>16</v>
      </c>
      <c r="AR4" s="257" t="s">
        <v>0</v>
      </c>
      <c r="AS4" s="180" t="s">
        <v>1</v>
      </c>
      <c r="AT4" s="256" t="s">
        <v>2</v>
      </c>
      <c r="AU4" s="215" t="s">
        <v>11</v>
      </c>
      <c r="AV4" s="451"/>
      <c r="AW4" s="444"/>
    </row>
    <row r="5" spans="1:49" ht="27.95" customHeight="1">
      <c r="A5" s="86">
        <v>1</v>
      </c>
      <c r="B5" s="86"/>
      <c r="C5" s="183"/>
      <c r="D5" s="184"/>
      <c r="E5" s="289"/>
      <c r="G5" s="292">
        <v>1</v>
      </c>
      <c r="H5" s="424">
        <v>1</v>
      </c>
      <c r="I5" s="39" t="str">
        <f t="shared" ref="I5:I26" si="0">IF(ISNA(MATCH(G5,$E$5:$E$26,0)),"",INDEX($C$5:$C$26,MATCH(G5,$E$5:$E$26,0)))</f>
        <v/>
      </c>
      <c r="J5" s="39">
        <f>IF(M5+M6=0,0,IF(M5=M6,2,IF(M5&lt;M6,1,5)))</f>
        <v>0</v>
      </c>
      <c r="K5" s="39">
        <f>IF(N6="","",IF(OR(AND(N6&gt;0,N6&lt;5)),1,0))</f>
        <v>0</v>
      </c>
      <c r="L5" s="39">
        <f t="shared" ref="L5:L24" si="1">IF(N5="","",IF(OR(AND(N5&lt;14,N5&gt;7)),1,0))</f>
        <v>0</v>
      </c>
      <c r="M5" s="122"/>
      <c r="N5" s="39">
        <f>SUM(M5-M6)</f>
        <v>0</v>
      </c>
      <c r="P5" s="431">
        <v>11</v>
      </c>
      <c r="Q5" s="15" t="str">
        <f>IF(M5=M6," ",IF(M5&gt;M6,I5,I6))</f>
        <v xml:space="preserve"> </v>
      </c>
      <c r="R5" s="66">
        <f>IF(U5+U6=0,0,IF(U5=U6,2,IF(U5&lt;U6,1,5)))</f>
        <v>0</v>
      </c>
      <c r="S5" s="39">
        <f>IF(V6="","",IF(OR(AND(V6&gt;0,V6&lt;5)),1,0))</f>
        <v>0</v>
      </c>
      <c r="T5" s="39">
        <f t="shared" ref="T5:T26" si="2">IF(V5="","",IF(OR(AND(V5&lt;14,V5&gt;7)),1,0))</f>
        <v>0</v>
      </c>
      <c r="U5" s="122"/>
      <c r="V5" s="39">
        <f>SUM(U5-U6)</f>
        <v>0</v>
      </c>
      <c r="W5" s="363"/>
      <c r="X5" s="447">
        <v>5</v>
      </c>
      <c r="Y5" s="25" t="str">
        <f>IF(U5=U6," ",IF(U5&gt;U6,Q5,Q6))</f>
        <v xml:space="preserve"> </v>
      </c>
      <c r="Z5" s="66">
        <f>IF(AC5+AC6=0,0,IF(AC5=AC6,2,IF(AC5&lt;AC6,1,5)))</f>
        <v>0</v>
      </c>
      <c r="AA5" s="39">
        <f>IF(AD6="","",IF(OR(AND(AD6&gt;0,AD6&lt;5)),1,0))</f>
        <v>0</v>
      </c>
      <c r="AB5" s="39">
        <f t="shared" ref="AB5:AB26" si="3">IF(AD5="","",IF(OR(AND(AD5&lt;14,AD5&gt;7)),1,0))</f>
        <v>0</v>
      </c>
      <c r="AC5" s="122"/>
      <c r="AD5" s="39">
        <f>SUM(AC5-AC6)</f>
        <v>0</v>
      </c>
      <c r="AE5" s="1"/>
      <c r="AF5" s="12">
        <v>1</v>
      </c>
      <c r="AG5" s="8" t="str">
        <f t="shared" ref="AG5:AG26" si="4">+I5</f>
        <v/>
      </c>
      <c r="AH5" s="325">
        <f t="shared" ref="AH5:AH26" si="5">SUM(IFERROR(VLOOKUP(AG5,I$5:N$26,2,0),0),IFERROR(VLOOKUP(AG5,I$5:N$26,3,0),0),IFERROR(VLOOKUP(AG5,I$5:N$26,4,0),0),IFERROR(VLOOKUP(AG5,Q$5:V$26,2,0),0),IFERROR(VLOOKUP(AG5,Q$5:V$26,3,0),0),IFERROR(VLOOKUP(AG5,Q$5:V$26,4,0),0),IFERROR(VLOOKUP(AG5,Y$5:AD$26,2,0),0),IFERROR(VLOOKUP(AG5,Y$5:AD$26,3,0),0),IFERROR(VLOOKUP(AG5,Y$5:AD$26,4,0),0))</f>
        <v>0</v>
      </c>
      <c r="AI5" s="341">
        <f t="shared" ref="AI5:AI26" si="6">SUM(IFERROR(VLOOKUP(AG5,I$5:N$26,6,0),0),IFERROR(VLOOKUP(AG5,Q$5:V$26,6,0),0),IFERROR(VLOOKUP(AG5,Y$5:AD$26,6,0),0))</f>
        <v>0</v>
      </c>
      <c r="AJ5" s="66">
        <f t="shared" ref="AJ5:AJ26" si="7">SUM(IFERROR(VLOOKUP(AG5,I$5:N$26,5,0),0),IFERROR(VLOOKUP(AG5,Q$5:V$26,5,0),0),IFERROR(VLOOKUP(AG5,Y$5:AD$26,5,0),0))</f>
        <v>0</v>
      </c>
      <c r="AK5" s="347">
        <f>SUM(IFERROR(VLOOKUP(AG5,I$5:N$26,3,0),0),IFERROR(VLOOKUP(AG5,Q$5:V$26,3,0),0),IFERROR(VLOOKUP(AG5,Y$5:AD$26,3,0),0))</f>
        <v>0</v>
      </c>
      <c r="AL5" s="34">
        <f>SUM(IFERROR(VLOOKUP(AG5,I$5:N$26,4,0),0),IFERROR(VLOOKUP(AG5,Q$5:V$26,4,0),0),IFERROR(VLOOKUP(AG5,Y$5:AD$26,4,0),0))</f>
        <v>0</v>
      </c>
      <c r="AM5"/>
      <c r="AN5" s="135" t="str">
        <f>IF(OR(AG5="",AH5="",AI5=""),"",RANK(AH5,$AH$5:$AH$26)+SUM(-AI5/100)-(+AJ5/10000)-(+AL5/1000000)-(+AK5/10000000)+COUNTIF(AG$5:AG$26,"&lt;="&amp;AG5+1)/10000+ROW()/100000)</f>
        <v/>
      </c>
      <c r="AO5"/>
      <c r="AP5" s="62" t="str">
        <f>IF(AG5="","",SMALL(AN$5:AN$26,ROWS(AH$5:AH5)))</f>
        <v/>
      </c>
      <c r="AQ5" s="77" t="str">
        <f>IF(AP5="","",1)</f>
        <v/>
      </c>
      <c r="AR5" s="62" t="str">
        <f t="shared" ref="AR5:AR26" si="8">IF(OR(AG5="",AH5=""),"",INDEX($AG$5:$AG$26,MATCH(AP5,$AN$5:$AN$26,0)))</f>
        <v/>
      </c>
      <c r="AS5" s="249" t="str">
        <f t="shared" ref="AS5:AS26" si="9">IF(AG5="","",INDEX($AH$5:$AH$26,MATCH(AP5,$AN$5:$AN$26,0)))</f>
        <v/>
      </c>
      <c r="AT5" s="232" t="str">
        <f t="shared" ref="AT5:AT26" si="10">IF(AG5="","",INDEX($AI$5:$AI$26,MATCH(AP5,$AN$5:$AN$26,0)))</f>
        <v/>
      </c>
      <c r="AU5" s="273" t="str">
        <f t="shared" ref="AU5:AU26" si="11">IF(AG5="","",INDEX($AJ$5:$AJ$26,MATCH(AP5,$AN$5:$AN$26,0)))</f>
        <v/>
      </c>
      <c r="AV5" s="344" t="str">
        <f t="shared" ref="AV5:AV26" si="12">IF(AG5="","",INDEX($AK$5:$AK$26,MATCH(AP5,$AN$5:$AN$26,0)))</f>
        <v/>
      </c>
      <c r="AW5" s="74" t="str">
        <f t="shared" ref="AW5:AW26" si="13">IF(AG5="","",INDEX($AL$5:$AL$26,MATCH(AP5,$AN$5:$AN$26,0)))</f>
        <v/>
      </c>
    </row>
    <row r="6" spans="1:49" ht="27.95" customHeight="1" thickBot="1">
      <c r="A6" s="7">
        <v>2</v>
      </c>
      <c r="B6" s="7"/>
      <c r="C6" s="185"/>
      <c r="D6" s="186"/>
      <c r="E6" s="290"/>
      <c r="G6" s="293">
        <v>2</v>
      </c>
      <c r="H6" s="425"/>
      <c r="I6" s="59" t="str">
        <f t="shared" si="0"/>
        <v/>
      </c>
      <c r="J6" s="40">
        <f>IF(M5+M6=0,0,IF(M5=M6,2,IF(M5&gt;M6,1,5)))</f>
        <v>0</v>
      </c>
      <c r="K6" s="59">
        <f>IF(N5="","",IF(OR(AND(N5&gt;0,N5&lt;5)),1,0))</f>
        <v>0</v>
      </c>
      <c r="L6" s="59">
        <f t="shared" si="1"/>
        <v>0</v>
      </c>
      <c r="M6" s="123"/>
      <c r="N6" s="9">
        <f>SUM(M6-M5)</f>
        <v>0</v>
      </c>
      <c r="P6" s="432"/>
      <c r="Q6" s="16" t="str">
        <f>IF(M7=M8," ",IF(M7&gt;M8,I7,I8))</f>
        <v xml:space="preserve"> </v>
      </c>
      <c r="R6" s="67">
        <f>IF(U5+U6=0,0,IF(U5=U6,2,IF(U5&gt;U6,1,5)))</f>
        <v>0</v>
      </c>
      <c r="S6" s="59">
        <f>IF(V5="","",IF(OR(AND(V5&gt;0,V5&lt;5)),1,0))</f>
        <v>0</v>
      </c>
      <c r="T6" s="59">
        <f t="shared" si="2"/>
        <v>0</v>
      </c>
      <c r="U6" s="123"/>
      <c r="V6" s="9">
        <f>SUM(U6-U5)</f>
        <v>0</v>
      </c>
      <c r="W6" s="87"/>
      <c r="X6" s="448"/>
      <c r="Y6" s="29" t="str">
        <f>IF(U7=U8," ",IF(U7&gt;U8,Q7,Q8))</f>
        <v xml:space="preserve"> </v>
      </c>
      <c r="Z6" s="67">
        <f>IF(AC5+AC6=0,0,IF(AC5=AC6,2,IF(AC5&gt;AC6,1,5)))</f>
        <v>0</v>
      </c>
      <c r="AA6" s="59">
        <f>IF(AD5="","",IF(OR(AND(AD5&gt;0,AD5&lt;5)),1,0))</f>
        <v>0</v>
      </c>
      <c r="AB6" s="59">
        <f t="shared" si="3"/>
        <v>0</v>
      </c>
      <c r="AC6" s="123"/>
      <c r="AD6" s="9">
        <f>SUM(AC6-AC5)</f>
        <v>0</v>
      </c>
      <c r="AE6" s="1"/>
      <c r="AF6" s="13">
        <v>2</v>
      </c>
      <c r="AG6" s="126" t="str">
        <f t="shared" si="4"/>
        <v/>
      </c>
      <c r="AH6" s="364">
        <f t="shared" si="5"/>
        <v>0</v>
      </c>
      <c r="AI6" s="342">
        <f t="shared" si="6"/>
        <v>0</v>
      </c>
      <c r="AJ6" s="116">
        <f t="shared" si="7"/>
        <v>0</v>
      </c>
      <c r="AK6" s="348">
        <f t="shared" ref="AK6:AK25" si="14">SUM(IFERROR(VLOOKUP(AG6,I$5:N$26,3,0),0),IFERROR(VLOOKUP(AG6,Q$5:V$26,3,0),0),IFERROR(VLOOKUP(AG6,Y$5:AD$26,3,0),0))</f>
        <v>0</v>
      </c>
      <c r="AL6" s="36">
        <f t="shared" ref="AL6:AL26" si="15">SUM(IFERROR(VLOOKUP(AG6,I$5:N$26,4,0),0),IFERROR(VLOOKUP(AG6,Q$5:V$26,4,0),0),IFERROR(VLOOKUP(AG6,Y$5:AD$26,4,0),0))</f>
        <v>0</v>
      </c>
      <c r="AM6"/>
      <c r="AN6" s="135" t="str">
        <f t="shared" ref="AN6:AN26" si="16">IF(OR(AG6="",AH6="",AI6=""),"",RANK(AH6,$AH$5:$AH$26)+SUM(-AI6/100)-(+AJ6/10000)-(+AL6/1000000)-(+AK6/10000000)+COUNTIF(AG$5:AG$26,"&lt;="&amp;AG6+1)/10000+ROW()/100000)</f>
        <v/>
      </c>
      <c r="AO6"/>
      <c r="AP6" s="62" t="str">
        <f>IF(AG6="","",SMALL(AN$5:AN$26,ROWS(AH$5:AH6)))</f>
        <v/>
      </c>
      <c r="AQ6" s="64" t="str">
        <f>IF(AP6="","",IF(AND(AS5=AS6,AT5=AT6,AU5=AU6,AV6=AV5,AW6=AW5),AQ5,$AQ$5+1))</f>
        <v/>
      </c>
      <c r="AR6" s="64" t="str">
        <f t="shared" si="8"/>
        <v/>
      </c>
      <c r="AS6" s="76" t="str">
        <f t="shared" si="9"/>
        <v/>
      </c>
      <c r="AT6" s="149" t="str">
        <f t="shared" si="10"/>
        <v/>
      </c>
      <c r="AU6" s="274" t="str">
        <f t="shared" si="11"/>
        <v/>
      </c>
      <c r="AV6" s="345" t="str">
        <f t="shared" si="12"/>
        <v/>
      </c>
      <c r="AW6" s="137" t="str">
        <f t="shared" si="13"/>
        <v/>
      </c>
    </row>
    <row r="7" spans="1:49" ht="27.95" customHeight="1">
      <c r="A7" s="7">
        <v>3</v>
      </c>
      <c r="B7" s="7"/>
      <c r="C7" s="185"/>
      <c r="D7" s="186"/>
      <c r="E7" s="290"/>
      <c r="G7" s="293">
        <v>3</v>
      </c>
      <c r="H7" s="424">
        <v>2</v>
      </c>
      <c r="I7" s="39" t="str">
        <f t="shared" si="0"/>
        <v/>
      </c>
      <c r="J7" s="39">
        <f>IF(M7+M8=0,0,IF(M7=M8,2,IF(M7&lt;M8,1,5)))</f>
        <v>0</v>
      </c>
      <c r="K7" s="39">
        <f>IF(N8="","",IF(OR(AND(N8&gt;0,N8&lt;5)),1,0))</f>
        <v>0</v>
      </c>
      <c r="L7" s="39">
        <f t="shared" si="1"/>
        <v>0</v>
      </c>
      <c r="M7" s="122"/>
      <c r="N7" s="8">
        <f t="shared" ref="N7" si="17">SUM(M7-M8)</f>
        <v>0</v>
      </c>
      <c r="P7" s="431">
        <v>10</v>
      </c>
      <c r="Q7" s="15" t="str">
        <f>IF(M9=M10," ",IF(M9&gt;M10,I9,I10))</f>
        <v xml:space="preserve"> </v>
      </c>
      <c r="R7" s="66">
        <f>IF(U7+U8=0,0,IF(U7=U8,2,IF(U7&lt;U8,1,5)))</f>
        <v>0</v>
      </c>
      <c r="S7" s="39">
        <f>IF(V8="","",IF(OR(AND(V8&gt;0,V8&lt;5)),1,0))</f>
        <v>0</v>
      </c>
      <c r="T7" s="39">
        <f t="shared" si="2"/>
        <v>0</v>
      </c>
      <c r="U7" s="122"/>
      <c r="V7" s="8">
        <f t="shared" ref="V7" si="18">SUM(U7-U8)</f>
        <v>0</v>
      </c>
      <c r="W7" s="87"/>
      <c r="X7" s="447">
        <v>4</v>
      </c>
      <c r="Y7" s="15" t="str">
        <f>IF(U9=U10," ",IF(U9&gt;U10,Q9,Q10))</f>
        <v xml:space="preserve"> </v>
      </c>
      <c r="Z7" s="66">
        <f>IF(AC7+AC8=0,0,IF(AC7=AC8,2,IF(AC7&lt;AC8,1,5)))</f>
        <v>0</v>
      </c>
      <c r="AA7" s="39">
        <f>IF(AD8="","",IF(OR(AND(AD8&gt;0,AD8&lt;5)),1,0))</f>
        <v>0</v>
      </c>
      <c r="AB7" s="39">
        <f t="shared" si="3"/>
        <v>0</v>
      </c>
      <c r="AC7" s="122"/>
      <c r="AD7" s="8">
        <f t="shared" ref="AD7" si="19">SUM(AC7-AC8)</f>
        <v>0</v>
      </c>
      <c r="AE7" s="1"/>
      <c r="AF7" s="13">
        <v>3</v>
      </c>
      <c r="AG7" s="126" t="str">
        <f t="shared" si="4"/>
        <v/>
      </c>
      <c r="AH7" s="364">
        <f t="shared" si="5"/>
        <v>0</v>
      </c>
      <c r="AI7" s="342">
        <f t="shared" si="6"/>
        <v>0</v>
      </c>
      <c r="AJ7" s="116">
        <f t="shared" si="7"/>
        <v>0</v>
      </c>
      <c r="AK7" s="348">
        <f t="shared" si="14"/>
        <v>0</v>
      </c>
      <c r="AL7" s="36">
        <f t="shared" si="15"/>
        <v>0</v>
      </c>
      <c r="AM7"/>
      <c r="AN7" s="135" t="str">
        <f t="shared" si="16"/>
        <v/>
      </c>
      <c r="AO7"/>
      <c r="AP7" s="62" t="str">
        <f>IF(AG7="","",SMALL(AN$5:AN$26,ROWS(AH$5:AH7)))</f>
        <v/>
      </c>
      <c r="AQ7" s="64" t="str">
        <f>IF(AP7="","",IF(AND(AS6=AS7,AT6=AT7,AU6=AU7,AV7=AV6,AW7=AW6),AQ6,$AQ$5+2))</f>
        <v/>
      </c>
      <c r="AR7" s="64" t="str">
        <f t="shared" si="8"/>
        <v/>
      </c>
      <c r="AS7" s="76" t="str">
        <f t="shared" si="9"/>
        <v/>
      </c>
      <c r="AT7" s="149" t="str">
        <f t="shared" si="10"/>
        <v/>
      </c>
      <c r="AU7" s="274" t="str">
        <f t="shared" si="11"/>
        <v/>
      </c>
      <c r="AV7" s="345" t="str">
        <f t="shared" si="12"/>
        <v/>
      </c>
      <c r="AW7" s="137" t="str">
        <f t="shared" si="13"/>
        <v/>
      </c>
    </row>
    <row r="8" spans="1:49" ht="27.95" customHeight="1" thickBot="1">
      <c r="A8" s="7">
        <v>4</v>
      </c>
      <c r="B8" s="7"/>
      <c r="C8" s="185"/>
      <c r="D8" s="186"/>
      <c r="E8" s="290"/>
      <c r="G8" s="293">
        <v>4</v>
      </c>
      <c r="H8" s="425"/>
      <c r="I8" s="59" t="str">
        <f t="shared" si="0"/>
        <v/>
      </c>
      <c r="J8" s="40">
        <f>IF(M7+M8=0,0,IF(M7=M8,2,IF(M7&gt;M8,1,5)))</f>
        <v>0</v>
      </c>
      <c r="K8" s="59">
        <f>IF(N7="","",IF(OR(AND(N7&gt;0,N7&lt;5)),1,0))</f>
        <v>0</v>
      </c>
      <c r="L8" s="59">
        <f t="shared" si="1"/>
        <v>0</v>
      </c>
      <c r="M8" s="123"/>
      <c r="N8" s="9">
        <f t="shared" ref="N8" si="20">SUM(M8-M7)</f>
        <v>0</v>
      </c>
      <c r="P8" s="432"/>
      <c r="Q8" s="16" t="str">
        <f>IF(M11=M12," ",IF(M11&gt;M12,I11,I12))</f>
        <v xml:space="preserve"> </v>
      </c>
      <c r="R8" s="67">
        <f>IF(U7+U8=0,0,IF(U7=U8,2,IF(U7&gt;U8,1,5)))</f>
        <v>0</v>
      </c>
      <c r="S8" s="59">
        <f>IF(V7="","",IF(OR(AND(V7&gt;0,V7&lt;5)),1,0))</f>
        <v>0</v>
      </c>
      <c r="T8" s="59">
        <f t="shared" si="2"/>
        <v>0</v>
      </c>
      <c r="U8" s="123"/>
      <c r="V8" s="9">
        <f t="shared" ref="V8" si="21">SUM(U8-U7)</f>
        <v>0</v>
      </c>
      <c r="W8" s="87"/>
      <c r="X8" s="448"/>
      <c r="Y8" s="29" t="str">
        <f>IF(U11=U12," ",IF(U11&gt;U12,Q11,Q12))</f>
        <v xml:space="preserve"> </v>
      </c>
      <c r="Z8" s="67">
        <f>IF(AC7+AC8=0,0,IF(AC7=AC8,2,IF(AC7&gt;AC8,1,5)))</f>
        <v>0</v>
      </c>
      <c r="AA8" s="59">
        <f>IF(AD7="","",IF(OR(AND(AD7&gt;0,AD7&lt;5)),1,0))</f>
        <v>0</v>
      </c>
      <c r="AB8" s="59">
        <f t="shared" si="3"/>
        <v>0</v>
      </c>
      <c r="AC8" s="123"/>
      <c r="AD8" s="9">
        <f t="shared" ref="AD8" si="22">SUM(AC8-AC7)</f>
        <v>0</v>
      </c>
      <c r="AE8" s="1"/>
      <c r="AF8" s="13">
        <v>4</v>
      </c>
      <c r="AG8" s="126" t="str">
        <f t="shared" si="4"/>
        <v/>
      </c>
      <c r="AH8" s="364">
        <f t="shared" si="5"/>
        <v>0</v>
      </c>
      <c r="AI8" s="342">
        <f t="shared" si="6"/>
        <v>0</v>
      </c>
      <c r="AJ8" s="116">
        <f t="shared" si="7"/>
        <v>0</v>
      </c>
      <c r="AK8" s="348">
        <f t="shared" si="14"/>
        <v>0</v>
      </c>
      <c r="AL8" s="36">
        <f t="shared" si="15"/>
        <v>0</v>
      </c>
      <c r="AM8"/>
      <c r="AN8" s="135" t="str">
        <f t="shared" si="16"/>
        <v/>
      </c>
      <c r="AO8"/>
      <c r="AP8" s="62" t="str">
        <f>IF(AG8="","",SMALL(AN$5:AN$26,ROWS(AH$5:AH8)))</f>
        <v/>
      </c>
      <c r="AQ8" s="64" t="str">
        <f>IF(AP8="","",IF(AND(AS7=AS8,AT7=AT8,AU7=AU8,AV8=AV7,AW8=AW7),AQ7,$AQ$5+3))</f>
        <v/>
      </c>
      <c r="AR8" s="64" t="str">
        <f t="shared" si="8"/>
        <v/>
      </c>
      <c r="AS8" s="76" t="str">
        <f t="shared" si="9"/>
        <v/>
      </c>
      <c r="AT8" s="149" t="str">
        <f t="shared" si="10"/>
        <v/>
      </c>
      <c r="AU8" s="274" t="str">
        <f t="shared" si="11"/>
        <v/>
      </c>
      <c r="AV8" s="345" t="str">
        <f t="shared" si="12"/>
        <v/>
      </c>
      <c r="AW8" s="137" t="str">
        <f t="shared" si="13"/>
        <v/>
      </c>
    </row>
    <row r="9" spans="1:49" ht="27.95" customHeight="1">
      <c r="A9" s="7">
        <v>5</v>
      </c>
      <c r="B9" s="7"/>
      <c r="C9" s="185"/>
      <c r="D9" s="186"/>
      <c r="E9" s="290"/>
      <c r="G9" s="293">
        <v>5</v>
      </c>
      <c r="H9" s="424">
        <v>3</v>
      </c>
      <c r="I9" s="39" t="str">
        <f t="shared" si="0"/>
        <v/>
      </c>
      <c r="J9" s="39">
        <f>IF(M9+M10=0,0,IF(M9=M10,2,IF(M9&lt;M10,1,5)))</f>
        <v>0</v>
      </c>
      <c r="K9" s="39">
        <f>IF(N10="","",IF(OR(AND(N10&gt;0,N10&lt;5)),1,0))</f>
        <v>0</v>
      </c>
      <c r="L9" s="39">
        <f t="shared" si="1"/>
        <v>0</v>
      </c>
      <c r="M9" s="122"/>
      <c r="N9" s="8">
        <f t="shared" ref="N9" si="23">SUM(M9-M10)</f>
        <v>0</v>
      </c>
      <c r="P9" s="431">
        <v>9</v>
      </c>
      <c r="Q9" s="15" t="str">
        <f>IF(M13=M14," ",IF(M13&gt;M14,I13,I14))</f>
        <v xml:space="preserve"> </v>
      </c>
      <c r="R9" s="66">
        <f>IF(U9+U10=0,0,IF(U9=U10,2,IF(U9&lt;U10,1,5)))</f>
        <v>0</v>
      </c>
      <c r="S9" s="39">
        <f>IF(V10="","",IF(OR(AND(V10&gt;0,V10&lt;5)),1,0))</f>
        <v>0</v>
      </c>
      <c r="T9" s="39">
        <f t="shared" si="2"/>
        <v>0</v>
      </c>
      <c r="U9" s="122"/>
      <c r="V9" s="8">
        <f t="shared" ref="V9" si="24">SUM(U9-U10)</f>
        <v>0</v>
      </c>
      <c r="W9" s="87"/>
      <c r="X9" s="447">
        <v>3</v>
      </c>
      <c r="Y9" s="69" t="str">
        <f>IF(U13=U14," ",IF(U13&gt;U14,Q13,Q14))</f>
        <v xml:space="preserve"> </v>
      </c>
      <c r="Z9" s="66">
        <f>IF(AC9+AC10=0,0,IF(AC9=AC10,2,IF(AC9&lt;AC10,1,5)))</f>
        <v>0</v>
      </c>
      <c r="AA9" s="39">
        <f>IF(AD10="","",IF(OR(AND(AD10&gt;0,AD10&lt;5)),1,0))</f>
        <v>0</v>
      </c>
      <c r="AB9" s="39">
        <f t="shared" si="3"/>
        <v>0</v>
      </c>
      <c r="AC9" s="122"/>
      <c r="AD9" s="8">
        <f t="shared" ref="AD9" si="25">SUM(AC9-AC10)</f>
        <v>0</v>
      </c>
      <c r="AE9" s="1"/>
      <c r="AF9" s="13">
        <v>5</v>
      </c>
      <c r="AG9" s="126" t="str">
        <f t="shared" si="4"/>
        <v/>
      </c>
      <c r="AH9" s="364">
        <f t="shared" si="5"/>
        <v>0</v>
      </c>
      <c r="AI9" s="342">
        <f t="shared" si="6"/>
        <v>0</v>
      </c>
      <c r="AJ9" s="116">
        <f t="shared" si="7"/>
        <v>0</v>
      </c>
      <c r="AK9" s="348">
        <f t="shared" si="14"/>
        <v>0</v>
      </c>
      <c r="AL9" s="36">
        <f t="shared" si="15"/>
        <v>0</v>
      </c>
      <c r="AM9"/>
      <c r="AN9" s="135" t="str">
        <f t="shared" si="16"/>
        <v/>
      </c>
      <c r="AO9"/>
      <c r="AP9" s="62" t="str">
        <f>IF(AG9="","",SMALL(AN$5:AN$26,ROWS(AH$5:AH9)))</f>
        <v/>
      </c>
      <c r="AQ9" s="64" t="str">
        <f>IF(AP9="","",IF(AND(AS8=AS9,AT8=AT9,AU8=AU9,AV9=AV8,AW9=AW8),AQ8,$AQ$5+4))</f>
        <v/>
      </c>
      <c r="AR9" s="64" t="str">
        <f t="shared" si="8"/>
        <v/>
      </c>
      <c r="AS9" s="76" t="str">
        <f t="shared" si="9"/>
        <v/>
      </c>
      <c r="AT9" s="149" t="str">
        <f t="shared" si="10"/>
        <v/>
      </c>
      <c r="AU9" s="274" t="str">
        <f t="shared" si="11"/>
        <v/>
      </c>
      <c r="AV9" s="345" t="str">
        <f t="shared" si="12"/>
        <v/>
      </c>
      <c r="AW9" s="137" t="str">
        <f t="shared" si="13"/>
        <v/>
      </c>
    </row>
    <row r="10" spans="1:49" ht="27.95" customHeight="1" thickBot="1">
      <c r="A10" s="7">
        <v>6</v>
      </c>
      <c r="B10" s="7"/>
      <c r="C10" s="185"/>
      <c r="D10" s="186"/>
      <c r="E10" s="290"/>
      <c r="G10" s="293">
        <v>6</v>
      </c>
      <c r="H10" s="425"/>
      <c r="I10" s="59" t="str">
        <f t="shared" si="0"/>
        <v/>
      </c>
      <c r="J10" s="40">
        <f>IF(M9+M10=0,0,IF(M9=M10,2,IF(M9&gt;M10,1,5)))</f>
        <v>0</v>
      </c>
      <c r="K10" s="59">
        <f>IF(N9="","",IF(OR(AND(N9&gt;0,N9&lt;5)),1,0))</f>
        <v>0</v>
      </c>
      <c r="L10" s="59">
        <f t="shared" si="1"/>
        <v>0</v>
      </c>
      <c r="M10" s="123"/>
      <c r="N10" s="9">
        <f t="shared" ref="N10" si="26">SUM(M10-M9)</f>
        <v>0</v>
      </c>
      <c r="P10" s="432"/>
      <c r="Q10" s="16" t="str">
        <f>IF(M15=M16," ",IF(M15&gt;M16,I15,I16))</f>
        <v xml:space="preserve"> </v>
      </c>
      <c r="R10" s="67">
        <f>IF(U9+U10=0,0,IF(U9=U10,2,IF(U9&gt;U10,1,5)))</f>
        <v>0</v>
      </c>
      <c r="S10" s="59">
        <f>IF(V9="","",IF(OR(AND(V9&gt;0,V9&lt;5)),1,0))</f>
        <v>0</v>
      </c>
      <c r="T10" s="59">
        <f t="shared" si="2"/>
        <v>0</v>
      </c>
      <c r="U10" s="123"/>
      <c r="V10" s="9">
        <f t="shared" ref="V10" si="27">SUM(U10-U9)</f>
        <v>0</v>
      </c>
      <c r="W10" s="87"/>
      <c r="X10" s="448"/>
      <c r="Y10" s="104" t="str">
        <f>IF(U15=U16," ",IF(U15&gt;U16,Q15,Q16))</f>
        <v xml:space="preserve"> </v>
      </c>
      <c r="Z10" s="67">
        <f>IF(AC9+AC10=0,0,IF(AC9=AC10,2,IF(AC9&gt;AC10,1,5)))</f>
        <v>0</v>
      </c>
      <c r="AA10" s="59">
        <f>IF(AD9="","",IF(OR(AND(AD9&gt;0,AD9&lt;5)),1,0))</f>
        <v>0</v>
      </c>
      <c r="AB10" s="59">
        <f t="shared" si="3"/>
        <v>0</v>
      </c>
      <c r="AC10" s="123"/>
      <c r="AD10" s="9">
        <f t="shared" ref="AD10" si="28">SUM(AC10-AC9)</f>
        <v>0</v>
      </c>
      <c r="AE10" s="1"/>
      <c r="AF10" s="13">
        <v>6</v>
      </c>
      <c r="AG10" s="126" t="str">
        <f t="shared" si="4"/>
        <v/>
      </c>
      <c r="AH10" s="364">
        <f t="shared" si="5"/>
        <v>0</v>
      </c>
      <c r="AI10" s="342">
        <f t="shared" si="6"/>
        <v>0</v>
      </c>
      <c r="AJ10" s="116">
        <f t="shared" si="7"/>
        <v>0</v>
      </c>
      <c r="AK10" s="348">
        <f t="shared" si="14"/>
        <v>0</v>
      </c>
      <c r="AL10" s="36">
        <f t="shared" si="15"/>
        <v>0</v>
      </c>
      <c r="AM10"/>
      <c r="AN10" s="135" t="str">
        <f t="shared" si="16"/>
        <v/>
      </c>
      <c r="AO10"/>
      <c r="AP10" s="62" t="str">
        <f>IF(AG10="","",SMALL(AN$5:AN$26,ROWS(AH$5:AH10)))</f>
        <v/>
      </c>
      <c r="AQ10" s="64" t="str">
        <f>IF(AP10="","",IF(AND(AS9=AS10,AT9=AT10,AU9=AU10,AV10=AV9,AW10=AW9),AQ9,$AQ$5+5))</f>
        <v/>
      </c>
      <c r="AR10" s="64" t="str">
        <f t="shared" si="8"/>
        <v/>
      </c>
      <c r="AS10" s="76" t="str">
        <f t="shared" si="9"/>
        <v/>
      </c>
      <c r="AT10" s="149" t="str">
        <f t="shared" si="10"/>
        <v/>
      </c>
      <c r="AU10" s="274" t="str">
        <f t="shared" si="11"/>
        <v/>
      </c>
      <c r="AV10" s="345" t="str">
        <f t="shared" si="12"/>
        <v/>
      </c>
      <c r="AW10" s="137" t="str">
        <f t="shared" si="13"/>
        <v/>
      </c>
    </row>
    <row r="11" spans="1:49" ht="27.95" customHeight="1">
      <c r="A11" s="7">
        <v>7</v>
      </c>
      <c r="B11" s="7"/>
      <c r="C11" s="185"/>
      <c r="D11" s="186"/>
      <c r="E11" s="290"/>
      <c r="G11" s="293">
        <v>7</v>
      </c>
      <c r="H11" s="424">
        <v>4</v>
      </c>
      <c r="I11" s="39" t="str">
        <f t="shared" si="0"/>
        <v/>
      </c>
      <c r="J11" s="39">
        <f>IF(M11+M12=0,0,IF(M11=M12,2,IF(M11&lt;M12,1,5)))</f>
        <v>0</v>
      </c>
      <c r="K11" s="39">
        <f>IF(N12="","",IF(OR(AND(N12&gt;0,N12&lt;5)),1,0))</f>
        <v>0</v>
      </c>
      <c r="L11" s="39">
        <f t="shared" si="1"/>
        <v>0</v>
      </c>
      <c r="M11" s="122"/>
      <c r="N11" s="8">
        <f t="shared" ref="N11" si="29">SUM(M11-M12)</f>
        <v>0</v>
      </c>
      <c r="P11" s="431">
        <v>8</v>
      </c>
      <c r="Q11" s="15" t="str">
        <f>IF(M17=M18," ",IF(M17&gt;M18,I17,I18))</f>
        <v xml:space="preserve"> </v>
      </c>
      <c r="R11" s="66">
        <f>IF(U11+U12=0,0,IF(U11=U12,2,IF(U11&lt;U12,1,5)))</f>
        <v>0</v>
      </c>
      <c r="S11" s="39">
        <f>IF(V12="","",IF(OR(AND(V12&gt;0,V12&lt;5)),1,0))</f>
        <v>0</v>
      </c>
      <c r="T11" s="39">
        <f t="shared" si="2"/>
        <v>0</v>
      </c>
      <c r="U11" s="122"/>
      <c r="V11" s="8">
        <f t="shared" ref="V11" si="30">SUM(U11-U12)</f>
        <v>0</v>
      </c>
      <c r="W11" s="87"/>
      <c r="X11" s="447">
        <v>2</v>
      </c>
      <c r="Y11" s="375" t="str">
        <f>IF(U5=U6,"",IF(U5&lt;U6,Q5,Q6))</f>
        <v/>
      </c>
      <c r="Z11" s="66">
        <f>IF(AC11+AC12=0,0,IF(AC11=AC12,2,IF(AC11&lt;AC12,1,5)))</f>
        <v>0</v>
      </c>
      <c r="AA11" s="39">
        <f>IF(AD12="","",IF(OR(AND(AD12&gt;0,AD12&lt;5)),1,0))</f>
        <v>0</v>
      </c>
      <c r="AB11" s="39">
        <f t="shared" si="3"/>
        <v>0</v>
      </c>
      <c r="AC11" s="122"/>
      <c r="AD11" s="8">
        <f t="shared" ref="AD11" si="31">SUM(AC11-AC12)</f>
        <v>0</v>
      </c>
      <c r="AE11" s="1"/>
      <c r="AF11" s="13">
        <v>7</v>
      </c>
      <c r="AG11" s="126" t="str">
        <f t="shared" si="4"/>
        <v/>
      </c>
      <c r="AH11" s="364">
        <f t="shared" si="5"/>
        <v>0</v>
      </c>
      <c r="AI11" s="342">
        <f t="shared" si="6"/>
        <v>0</v>
      </c>
      <c r="AJ11" s="116">
        <f t="shared" si="7"/>
        <v>0</v>
      </c>
      <c r="AK11" s="348">
        <f t="shared" si="14"/>
        <v>0</v>
      </c>
      <c r="AL11" s="36">
        <f t="shared" si="15"/>
        <v>0</v>
      </c>
      <c r="AM11"/>
      <c r="AN11" s="135" t="str">
        <f t="shared" si="16"/>
        <v/>
      </c>
      <c r="AO11"/>
      <c r="AP11" s="62" t="str">
        <f>IF(AG11="","",SMALL(AN$5:AN$26,ROWS(AH$5:AH11)))</f>
        <v/>
      </c>
      <c r="AQ11" s="64" t="str">
        <f>IF(AP11="","",IF(AND(AS10=AS11,AT10=AT11,AU10=AU11,AV11=AV10,AW11=AW10),AQ10,$AQ$5+6))</f>
        <v/>
      </c>
      <c r="AR11" s="64" t="str">
        <f t="shared" si="8"/>
        <v/>
      </c>
      <c r="AS11" s="76" t="str">
        <f t="shared" si="9"/>
        <v/>
      </c>
      <c r="AT11" s="149" t="str">
        <f t="shared" si="10"/>
        <v/>
      </c>
      <c r="AU11" s="274" t="str">
        <f t="shared" si="11"/>
        <v/>
      </c>
      <c r="AV11" s="345" t="str">
        <f t="shared" si="12"/>
        <v/>
      </c>
      <c r="AW11" s="137" t="str">
        <f t="shared" si="13"/>
        <v/>
      </c>
    </row>
    <row r="12" spans="1:49" ht="27.95" customHeight="1" thickBot="1">
      <c r="A12" s="7">
        <v>8</v>
      </c>
      <c r="B12" s="7"/>
      <c r="C12" s="185"/>
      <c r="D12" s="186"/>
      <c r="E12" s="290"/>
      <c r="G12" s="293">
        <v>8</v>
      </c>
      <c r="H12" s="425"/>
      <c r="I12" s="59" t="str">
        <f t="shared" si="0"/>
        <v/>
      </c>
      <c r="J12" s="40">
        <f>IF(M11+M12=0,0,IF(M11=M12,2,IF(M11&gt;M12,1,5)))</f>
        <v>0</v>
      </c>
      <c r="K12" s="59">
        <f>IF(N11="","",IF(OR(AND(N11&gt;0,N11&lt;5)),1,0))</f>
        <v>0</v>
      </c>
      <c r="L12" s="59">
        <f t="shared" si="1"/>
        <v>0</v>
      </c>
      <c r="M12" s="123"/>
      <c r="N12" s="9">
        <f t="shared" ref="N12" si="32">SUM(M12-M11)</f>
        <v>0</v>
      </c>
      <c r="P12" s="432"/>
      <c r="Q12" s="16" t="str">
        <f>IF(M19=M20," ",IF(M19&gt;M20,I19,I20))</f>
        <v xml:space="preserve"> </v>
      </c>
      <c r="R12" s="67">
        <f>IF(U11+U12=0,0,IF(U11=U12,2,IF(U11&gt;U12,1,5)))</f>
        <v>0</v>
      </c>
      <c r="S12" s="59">
        <f>IF(V11="","",IF(OR(AND(V11&gt;0,V11&lt;5)),1,0))</f>
        <v>0</v>
      </c>
      <c r="T12" s="59">
        <f t="shared" si="2"/>
        <v>0</v>
      </c>
      <c r="U12" s="123"/>
      <c r="V12" s="9">
        <f t="shared" ref="V12" si="33">SUM(U12-U11)</f>
        <v>0</v>
      </c>
      <c r="W12" s="87"/>
      <c r="X12" s="448"/>
      <c r="Y12" s="376" t="str">
        <f>IF(U7=U8," ",IF(U7&lt;U8,Q7,Q8))</f>
        <v xml:space="preserve"> </v>
      </c>
      <c r="Z12" s="67">
        <f>IF(AC11+AC12=0,0,IF(AC11=AC12,2,IF(AC11&gt;AC12,1,5)))</f>
        <v>0</v>
      </c>
      <c r="AA12" s="59">
        <f>IF(AD11="","",IF(OR(AND(AD11&gt;0,AD11&lt;5)),1,0))</f>
        <v>0</v>
      </c>
      <c r="AB12" s="59">
        <f t="shared" si="3"/>
        <v>0</v>
      </c>
      <c r="AC12" s="123"/>
      <c r="AD12" s="9">
        <f t="shared" ref="AD12" si="34">SUM(AC12-AC11)</f>
        <v>0</v>
      </c>
      <c r="AE12" s="1"/>
      <c r="AF12" s="13">
        <v>8</v>
      </c>
      <c r="AG12" s="126" t="str">
        <f t="shared" si="4"/>
        <v/>
      </c>
      <c r="AH12" s="364">
        <f t="shared" si="5"/>
        <v>0</v>
      </c>
      <c r="AI12" s="342">
        <f t="shared" si="6"/>
        <v>0</v>
      </c>
      <c r="AJ12" s="116">
        <f t="shared" si="7"/>
        <v>0</v>
      </c>
      <c r="AK12" s="348">
        <f t="shared" si="14"/>
        <v>0</v>
      </c>
      <c r="AL12" s="36">
        <f t="shared" si="15"/>
        <v>0</v>
      </c>
      <c r="AM12"/>
      <c r="AN12" s="135" t="str">
        <f t="shared" si="16"/>
        <v/>
      </c>
      <c r="AO12" s="87"/>
      <c r="AP12" s="62" t="str">
        <f>IF(AG12="","",SMALL(AN$5:AN$26,ROWS(AH$5:AH12)))</f>
        <v/>
      </c>
      <c r="AQ12" s="64" t="str">
        <f>IF(AP12="","",IF(AND(AS11=AS12,AT11=AT12,AU11=AU12,AV12=AV11,AW12=AW11),AQ11,$AQ$5+7))</f>
        <v/>
      </c>
      <c r="AR12" s="64" t="str">
        <f t="shared" si="8"/>
        <v/>
      </c>
      <c r="AS12" s="76" t="str">
        <f t="shared" si="9"/>
        <v/>
      </c>
      <c r="AT12" s="149" t="str">
        <f t="shared" si="10"/>
        <v/>
      </c>
      <c r="AU12" s="274" t="str">
        <f t="shared" si="11"/>
        <v/>
      </c>
      <c r="AV12" s="345" t="str">
        <f t="shared" si="12"/>
        <v/>
      </c>
      <c r="AW12" s="137" t="str">
        <f t="shared" si="13"/>
        <v/>
      </c>
    </row>
    <row r="13" spans="1:49" ht="27.95" customHeight="1">
      <c r="A13" s="7">
        <v>9</v>
      </c>
      <c r="B13" s="7"/>
      <c r="C13" s="185"/>
      <c r="D13" s="186"/>
      <c r="E13" s="290"/>
      <c r="G13" s="293">
        <v>9</v>
      </c>
      <c r="H13" s="424">
        <v>5</v>
      </c>
      <c r="I13" s="39" t="str">
        <f t="shared" si="0"/>
        <v/>
      </c>
      <c r="J13" s="39">
        <f>IF(M13+M14=0,0,IF(M13=M14,2,IF(M13&lt;M14,1,5)))</f>
        <v>0</v>
      </c>
      <c r="K13" s="39">
        <f>IF(N14="","",IF(OR(AND(N14&gt;0,N14&lt;5)),1,0))</f>
        <v>0</v>
      </c>
      <c r="L13" s="39">
        <f t="shared" si="1"/>
        <v>0</v>
      </c>
      <c r="M13" s="122"/>
      <c r="N13" s="8">
        <f t="shared" ref="N13" si="35">SUM(M13-M14)</f>
        <v>0</v>
      </c>
      <c r="P13" s="431">
        <v>7</v>
      </c>
      <c r="Q13" s="69" t="str">
        <f>IF(M21=M22," ",IF(M21&gt;M22,I21,I22))</f>
        <v xml:space="preserve"> </v>
      </c>
      <c r="R13" s="66">
        <f>IF(U13+U14=0,0,IF(U13=U14,2,IF(U13&lt;U14,1,5)))</f>
        <v>0</v>
      </c>
      <c r="S13" s="39">
        <f>IF(V14="","",IF(OR(AND(V14&gt;0,V14&lt;5)),1,0))</f>
        <v>0</v>
      </c>
      <c r="T13" s="39">
        <f t="shared" si="2"/>
        <v>0</v>
      </c>
      <c r="U13" s="122"/>
      <c r="V13" s="8">
        <f t="shared" ref="V13" si="36">SUM(U13-U14)</f>
        <v>0</v>
      </c>
      <c r="W13" s="87"/>
      <c r="X13" s="447">
        <v>1</v>
      </c>
      <c r="Y13" s="377" t="str">
        <f>IF(U9=U10," ",IF(U9&lt;U10,Q9,Q10))</f>
        <v xml:space="preserve"> </v>
      </c>
      <c r="Z13" s="66">
        <f>IF(AC13+AC14=0,0,IF(AC13=AC14,2,IF(AC13&lt;AC14,1,5)))</f>
        <v>0</v>
      </c>
      <c r="AA13" s="39">
        <f>IF(AD14="","",IF(OR(AND(AD14&gt;0,AD14&lt;5)),1,0))</f>
        <v>0</v>
      </c>
      <c r="AB13" s="39">
        <f t="shared" si="3"/>
        <v>0</v>
      </c>
      <c r="AC13" s="122"/>
      <c r="AD13" s="8">
        <f t="shared" ref="AD13" si="37">SUM(AC13-AC14)</f>
        <v>0</v>
      </c>
      <c r="AE13" s="1"/>
      <c r="AF13" s="13">
        <v>9</v>
      </c>
      <c r="AG13" s="126" t="str">
        <f t="shared" si="4"/>
        <v/>
      </c>
      <c r="AH13" s="364">
        <f t="shared" si="5"/>
        <v>0</v>
      </c>
      <c r="AI13" s="342">
        <f t="shared" si="6"/>
        <v>0</v>
      </c>
      <c r="AJ13" s="116">
        <f t="shared" si="7"/>
        <v>0</v>
      </c>
      <c r="AK13" s="348">
        <f t="shared" si="14"/>
        <v>0</v>
      </c>
      <c r="AL13" s="36">
        <f t="shared" si="15"/>
        <v>0</v>
      </c>
      <c r="AM13"/>
      <c r="AN13" s="135" t="str">
        <f t="shared" si="16"/>
        <v/>
      </c>
      <c r="AO13" s="87"/>
      <c r="AP13" s="62" t="str">
        <f>IF(AG13="","",SMALL(AN$5:AN$26,ROWS(AH$5:AH13)))</f>
        <v/>
      </c>
      <c r="AQ13" s="64" t="str">
        <f>IF(AP13="","",IF(AND(AS12=AS13,AT12=AT13,AU12=AU13,AV13=AV12,AW13=AW12),AQ12,$AQ$5+8))</f>
        <v/>
      </c>
      <c r="AR13" s="64" t="str">
        <f t="shared" si="8"/>
        <v/>
      </c>
      <c r="AS13" s="76" t="str">
        <f t="shared" si="9"/>
        <v/>
      </c>
      <c r="AT13" s="149" t="str">
        <f t="shared" si="10"/>
        <v/>
      </c>
      <c r="AU13" s="274" t="str">
        <f t="shared" si="11"/>
        <v/>
      </c>
      <c r="AV13" s="345" t="str">
        <f t="shared" si="12"/>
        <v/>
      </c>
      <c r="AW13" s="137" t="str">
        <f t="shared" si="13"/>
        <v/>
      </c>
    </row>
    <row r="14" spans="1:49" ht="27.95" customHeight="1" thickBot="1">
      <c r="A14" s="7">
        <v>10</v>
      </c>
      <c r="B14" s="7"/>
      <c r="C14" s="185"/>
      <c r="D14" s="186"/>
      <c r="E14" s="290"/>
      <c r="G14" s="293">
        <v>10</v>
      </c>
      <c r="H14" s="425"/>
      <c r="I14" s="59" t="str">
        <f t="shared" si="0"/>
        <v/>
      </c>
      <c r="J14" s="40">
        <f>IF(M13+M14=0,0,IF(M13=M14,2,IF(M13&gt;M14,1,5)))</f>
        <v>0</v>
      </c>
      <c r="K14" s="59">
        <f>IF(N13="","",IF(OR(AND(N13&gt;0,N13&lt;5)),1,0))</f>
        <v>0</v>
      </c>
      <c r="L14" s="59">
        <f t="shared" si="1"/>
        <v>0</v>
      </c>
      <c r="M14" s="123"/>
      <c r="N14" s="9">
        <f t="shared" ref="N14" si="38">SUM(M14-M13)</f>
        <v>0</v>
      </c>
      <c r="P14" s="432"/>
      <c r="Q14" s="109" t="str">
        <f>IF(M23=M24," ",IF(M23&gt;M24,I23,I24))</f>
        <v xml:space="preserve"> </v>
      </c>
      <c r="R14" s="67">
        <f>IF(U13+U14=0,0,IF(U13=U14,2,IF(U13&gt;U14,1,5)))</f>
        <v>0</v>
      </c>
      <c r="S14" s="59">
        <f>IF(V13="","",IF(OR(AND(V13&gt;0,V13&lt;5)),1,0))</f>
        <v>0</v>
      </c>
      <c r="T14" s="59">
        <f t="shared" si="2"/>
        <v>0</v>
      </c>
      <c r="U14" s="123"/>
      <c r="V14" s="9">
        <f t="shared" ref="V14" si="39">SUM(U14-U13)</f>
        <v>0</v>
      </c>
      <c r="W14" s="87"/>
      <c r="X14" s="448"/>
      <c r="Y14" s="378" t="str">
        <f>IF(U11=U12," ",IF(U11&lt;U12,Q11,Q12))</f>
        <v xml:space="preserve"> </v>
      </c>
      <c r="Z14" s="67">
        <f>IF(AC13+AC14=0,0,IF(AC13=AC14,2,IF(AC13&gt;AC14,1,5)))</f>
        <v>0</v>
      </c>
      <c r="AA14" s="59">
        <f>IF(AD13="","",IF(OR(AND(AD13&gt;0,AD13&lt;5)),1,0))</f>
        <v>0</v>
      </c>
      <c r="AB14" s="59">
        <f t="shared" si="3"/>
        <v>0</v>
      </c>
      <c r="AC14" s="123"/>
      <c r="AD14" s="9">
        <f t="shared" ref="AD14" si="40">SUM(AC14-AC13)</f>
        <v>0</v>
      </c>
      <c r="AE14" s="1"/>
      <c r="AF14" s="13">
        <v>10</v>
      </c>
      <c r="AG14" s="126" t="str">
        <f t="shared" si="4"/>
        <v/>
      </c>
      <c r="AH14" s="364">
        <f t="shared" si="5"/>
        <v>0</v>
      </c>
      <c r="AI14" s="342">
        <f t="shared" si="6"/>
        <v>0</v>
      </c>
      <c r="AJ14" s="116">
        <f t="shared" si="7"/>
        <v>0</v>
      </c>
      <c r="AK14" s="348">
        <f t="shared" si="14"/>
        <v>0</v>
      </c>
      <c r="AL14" s="36">
        <f t="shared" si="15"/>
        <v>0</v>
      </c>
      <c r="AM14"/>
      <c r="AN14" s="135" t="str">
        <f t="shared" si="16"/>
        <v/>
      </c>
      <c r="AO14" s="87"/>
      <c r="AP14" s="62" t="str">
        <f>IF(AG14="","",SMALL(AN$5:AN$26,ROWS(AH$5:AH14)))</f>
        <v/>
      </c>
      <c r="AQ14" s="64" t="str">
        <f>IF(AP14="","",IF(AND(AS13=AS14,AT13=AT14,AU13=AU14,AV14=AV13,AW14=AW13),AQ13,$AQ$5+9))</f>
        <v/>
      </c>
      <c r="AR14" s="64" t="str">
        <f t="shared" si="8"/>
        <v/>
      </c>
      <c r="AS14" s="76" t="str">
        <f t="shared" si="9"/>
        <v/>
      </c>
      <c r="AT14" s="149" t="str">
        <f t="shared" si="10"/>
        <v/>
      </c>
      <c r="AU14" s="274" t="str">
        <f t="shared" si="11"/>
        <v/>
      </c>
      <c r="AV14" s="345" t="str">
        <f t="shared" si="12"/>
        <v/>
      </c>
      <c r="AW14" s="137" t="str">
        <f t="shared" si="13"/>
        <v/>
      </c>
    </row>
    <row r="15" spans="1:49" ht="27.95" customHeight="1">
      <c r="A15" s="7">
        <v>11</v>
      </c>
      <c r="B15" s="7"/>
      <c r="C15" s="185"/>
      <c r="D15" s="186"/>
      <c r="E15" s="290"/>
      <c r="G15" s="293">
        <v>11</v>
      </c>
      <c r="H15" s="424">
        <v>6</v>
      </c>
      <c r="I15" s="39" t="str">
        <f t="shared" si="0"/>
        <v/>
      </c>
      <c r="J15" s="39">
        <f>IF(M15+M16=0,0,IF(M15=M16,2,IF(M15&lt;M16,1,5)))</f>
        <v>0</v>
      </c>
      <c r="K15" s="39">
        <f>IF(N16="","",IF(OR(AND(N16&gt;0,N16&lt;5)),1,0))</f>
        <v>0</v>
      </c>
      <c r="L15" s="39">
        <f t="shared" si="1"/>
        <v>0</v>
      </c>
      <c r="M15" s="122"/>
      <c r="N15" s="8">
        <f t="shared" ref="N15" si="41">SUM(M15-M16)</f>
        <v>0</v>
      </c>
      <c r="P15" s="431">
        <v>6</v>
      </c>
      <c r="Q15" s="69" t="str">
        <f>IF(M25=M26," ",IF(M25&gt;M26,I25,I26))</f>
        <v xml:space="preserve"> </v>
      </c>
      <c r="R15" s="66">
        <f>IF(U15+U16=0,0,IF(U15=U16,2,IF(U15&lt;U16,1,5)))</f>
        <v>0</v>
      </c>
      <c r="S15" s="39">
        <f>IF(V16="","",IF(OR(AND(V16&gt;0,V16&lt;5)),1,0))</f>
        <v>0</v>
      </c>
      <c r="T15" s="39">
        <f t="shared" si="2"/>
        <v>0</v>
      </c>
      <c r="U15" s="122"/>
      <c r="V15" s="8">
        <f t="shared" ref="V15" si="42">SUM(U15-U16)</f>
        <v>0</v>
      </c>
      <c r="W15"/>
      <c r="X15" s="447">
        <v>11</v>
      </c>
      <c r="Y15" s="375" t="str">
        <f>IF(U13=U14," ",IF(U13&lt;U14,Q13,Q14))</f>
        <v xml:space="preserve"> </v>
      </c>
      <c r="Z15" s="66">
        <f>IF(AC15+AC16=0,0,IF(AC15=AC16,2,IF(AC15&lt;AC16,1,5)))</f>
        <v>0</v>
      </c>
      <c r="AA15" s="39">
        <f>IF(AD16="","",IF(OR(AND(AD16&gt;0,AD16&lt;5)),1,0))</f>
        <v>0</v>
      </c>
      <c r="AB15" s="39">
        <f t="shared" si="3"/>
        <v>0</v>
      </c>
      <c r="AC15" s="122"/>
      <c r="AD15" s="8">
        <f t="shared" ref="AD15" si="43">SUM(AC15-AC16)</f>
        <v>0</v>
      </c>
      <c r="AE15" s="1"/>
      <c r="AF15" s="13">
        <v>11</v>
      </c>
      <c r="AG15" s="126" t="str">
        <f t="shared" si="4"/>
        <v/>
      </c>
      <c r="AH15" s="364">
        <f t="shared" si="5"/>
        <v>0</v>
      </c>
      <c r="AI15" s="342">
        <f t="shared" si="6"/>
        <v>0</v>
      </c>
      <c r="AJ15" s="116">
        <f t="shared" si="7"/>
        <v>0</v>
      </c>
      <c r="AK15" s="348">
        <f t="shared" si="14"/>
        <v>0</v>
      </c>
      <c r="AL15" s="36">
        <f t="shared" si="15"/>
        <v>0</v>
      </c>
      <c r="AM15"/>
      <c r="AN15" s="135" t="str">
        <f t="shared" si="16"/>
        <v/>
      </c>
      <c r="AO15" s="87"/>
      <c r="AP15" s="62" t="str">
        <f>IF(AG15="","",SMALL(AN$5:AN$26,ROWS(AH$5:AH15)))</f>
        <v/>
      </c>
      <c r="AQ15" s="64" t="str">
        <f>IF(AP15="","",IF(AND(AS14=AS15,AT14=AT15,AU14=AU15,AV15=AV14,AW15=AW14),AQ14,$AQ$5+10))</f>
        <v/>
      </c>
      <c r="AR15" s="64" t="str">
        <f t="shared" si="8"/>
        <v/>
      </c>
      <c r="AS15" s="76" t="str">
        <f t="shared" si="9"/>
        <v/>
      </c>
      <c r="AT15" s="149" t="str">
        <f t="shared" si="10"/>
        <v/>
      </c>
      <c r="AU15" s="274" t="str">
        <f t="shared" si="11"/>
        <v/>
      </c>
      <c r="AV15" s="345" t="str">
        <f t="shared" si="12"/>
        <v/>
      </c>
      <c r="AW15" s="137" t="str">
        <f t="shared" si="13"/>
        <v/>
      </c>
    </row>
    <row r="16" spans="1:49" ht="27.95" customHeight="1" thickBot="1">
      <c r="A16" s="7">
        <v>12</v>
      </c>
      <c r="B16" s="7"/>
      <c r="C16" s="185"/>
      <c r="D16" s="186"/>
      <c r="E16" s="290"/>
      <c r="G16" s="293">
        <v>12</v>
      </c>
      <c r="H16" s="425"/>
      <c r="I16" s="59" t="str">
        <f t="shared" si="0"/>
        <v/>
      </c>
      <c r="J16" s="40">
        <f>IF(M15+M16=0,0,IF(M15=M16,2,IF(M15&gt;M16,1,5)))</f>
        <v>0</v>
      </c>
      <c r="K16" s="59">
        <f>IF(N15="","",IF(OR(AND(N15&gt;0,N15&lt;5)),1,0))</f>
        <v>0</v>
      </c>
      <c r="L16" s="59">
        <f t="shared" si="1"/>
        <v>0</v>
      </c>
      <c r="M16" s="123"/>
      <c r="N16" s="9">
        <f t="shared" ref="N16" si="44">SUM(M16-M15)</f>
        <v>0</v>
      </c>
      <c r="P16" s="432"/>
      <c r="Q16" s="44" t="str">
        <f>IF(M5=M6," ",IF(M5&lt;M6,I5,I6))</f>
        <v xml:space="preserve"> </v>
      </c>
      <c r="R16" s="95">
        <f>IF(U15+U16=0,0,IF(U15=U16,2,IF(U15&gt;U16,1,5)))</f>
        <v>0</v>
      </c>
      <c r="S16" s="59">
        <f>IF(V15="","",IF(OR(AND(V15&gt;0,V15&lt;5)),1,0))</f>
        <v>0</v>
      </c>
      <c r="T16" s="59">
        <f t="shared" si="2"/>
        <v>0</v>
      </c>
      <c r="U16" s="123"/>
      <c r="V16" s="96">
        <f t="shared" ref="V16" si="45">SUM(U16-U15)</f>
        <v>0</v>
      </c>
      <c r="W16"/>
      <c r="X16" s="448"/>
      <c r="Y16" s="378" t="str">
        <f>IF(U15=U16," ",IF(U15&lt;U16,Q15,Q16))</f>
        <v xml:space="preserve"> </v>
      </c>
      <c r="Z16" s="67">
        <f>IF(AC15+AC16=0,0,IF(AC15=AC16,2,IF(AC15&gt;AC16,1,5)))</f>
        <v>0</v>
      </c>
      <c r="AA16" s="59">
        <f>IF(AD15="","",IF(OR(AND(AD15&gt;0,AD15&lt;5)),1,0))</f>
        <v>0</v>
      </c>
      <c r="AB16" s="59">
        <f t="shared" si="3"/>
        <v>0</v>
      </c>
      <c r="AC16" s="123"/>
      <c r="AD16" s="96">
        <f t="shared" ref="AD16" si="46">SUM(AC16-AC15)</f>
        <v>0</v>
      </c>
      <c r="AE16" s="1"/>
      <c r="AF16" s="13">
        <v>12</v>
      </c>
      <c r="AG16" s="126" t="str">
        <f t="shared" si="4"/>
        <v/>
      </c>
      <c r="AH16" s="364">
        <f t="shared" si="5"/>
        <v>0</v>
      </c>
      <c r="AI16" s="342">
        <f t="shared" si="6"/>
        <v>0</v>
      </c>
      <c r="AJ16" s="116">
        <f t="shared" si="7"/>
        <v>0</v>
      </c>
      <c r="AK16" s="348">
        <f t="shared" si="14"/>
        <v>0</v>
      </c>
      <c r="AL16" s="36">
        <f t="shared" si="15"/>
        <v>0</v>
      </c>
      <c r="AM16"/>
      <c r="AN16" s="135" t="str">
        <f t="shared" si="16"/>
        <v/>
      </c>
      <c r="AO16" s="87"/>
      <c r="AP16" s="62" t="str">
        <f>IF(AG16="","",SMALL(AN$5:AN$26,ROWS(AH$5:AH16)))</f>
        <v/>
      </c>
      <c r="AQ16" s="64" t="str">
        <f>IF(AP16="","",IF(AND(AS15=AS16,AT15=AT16,AU15=AU16,AV16=AV15,AW16=AW15),AQ15,$AQ$5+11))</f>
        <v/>
      </c>
      <c r="AR16" s="64" t="str">
        <f t="shared" si="8"/>
        <v/>
      </c>
      <c r="AS16" s="76" t="str">
        <f t="shared" si="9"/>
        <v/>
      </c>
      <c r="AT16" s="149" t="str">
        <f t="shared" si="10"/>
        <v/>
      </c>
      <c r="AU16" s="274" t="str">
        <f t="shared" si="11"/>
        <v/>
      </c>
      <c r="AV16" s="345" t="str">
        <f t="shared" si="12"/>
        <v/>
      </c>
      <c r="AW16" s="137" t="str">
        <f t="shared" si="13"/>
        <v/>
      </c>
    </row>
    <row r="17" spans="1:49" ht="27.95" customHeight="1">
      <c r="A17" s="7">
        <v>13</v>
      </c>
      <c r="B17" s="7"/>
      <c r="C17" s="185"/>
      <c r="D17" s="187"/>
      <c r="E17" s="290"/>
      <c r="G17" s="293">
        <v>13</v>
      </c>
      <c r="H17" s="424">
        <v>7</v>
      </c>
      <c r="I17" s="39" t="str">
        <f t="shared" si="0"/>
        <v/>
      </c>
      <c r="J17" s="39">
        <f>IF(M17+M18=0,0,IF(M17=M18,2,IF(M17&lt;M18,1,5)))</f>
        <v>0</v>
      </c>
      <c r="K17" s="39">
        <f>IF(N18="","",IF(OR(AND(N18&gt;0,N18&lt;5)),1,0))</f>
        <v>0</v>
      </c>
      <c r="L17" s="39">
        <f t="shared" si="1"/>
        <v>0</v>
      </c>
      <c r="M17" s="122"/>
      <c r="N17" s="8">
        <f t="shared" ref="N17" si="47">SUM(M17-M18)</f>
        <v>0</v>
      </c>
      <c r="P17" s="431">
        <v>5</v>
      </c>
      <c r="Q17" s="61" t="str">
        <f>IF(M7=M8," ",IF(M7&lt;M8,I7,I8))</f>
        <v xml:space="preserve"> </v>
      </c>
      <c r="R17" s="66">
        <f>IF(U17+U18=0,0,IF(U17=U18,2,IF(U17&lt;U18,1,5)))</f>
        <v>0</v>
      </c>
      <c r="S17" s="39">
        <f>IF(V18="","",IF(OR(AND(V18&gt;0,V18&lt;5)),1,0))</f>
        <v>0</v>
      </c>
      <c r="T17" s="39">
        <f t="shared" si="2"/>
        <v>0</v>
      </c>
      <c r="U17" s="122"/>
      <c r="V17" s="8">
        <f t="shared" ref="V17" si="48">SUM(U17-U18)</f>
        <v>0</v>
      </c>
      <c r="W17" s="87"/>
      <c r="X17" s="447">
        <v>10</v>
      </c>
      <c r="Y17" s="17" t="str">
        <f>IF(U17=U18," ",IF(U17&gt;U18,Q17,Q18))</f>
        <v xml:space="preserve"> </v>
      </c>
      <c r="Z17" s="66">
        <f>IF(AC17+AC18=0,0,IF(AC17=AC18,2,IF(AC17&lt;AC18,1,5)))</f>
        <v>0</v>
      </c>
      <c r="AA17" s="39">
        <f>IF(AD18="","",IF(OR(AND(AD18&gt;0,AD18&lt;5)),1,0))</f>
        <v>0</v>
      </c>
      <c r="AB17" s="39">
        <f t="shared" si="3"/>
        <v>0</v>
      </c>
      <c r="AC17" s="122"/>
      <c r="AD17" s="8">
        <f t="shared" ref="AD17" si="49">SUM(AC17-AC18)</f>
        <v>0</v>
      </c>
      <c r="AE17" s="1"/>
      <c r="AF17" s="13">
        <v>13</v>
      </c>
      <c r="AG17" s="126" t="str">
        <f t="shared" si="4"/>
        <v/>
      </c>
      <c r="AH17" s="364">
        <f t="shared" si="5"/>
        <v>0</v>
      </c>
      <c r="AI17" s="342">
        <f t="shared" si="6"/>
        <v>0</v>
      </c>
      <c r="AJ17" s="116">
        <f t="shared" si="7"/>
        <v>0</v>
      </c>
      <c r="AK17" s="348">
        <f t="shared" si="14"/>
        <v>0</v>
      </c>
      <c r="AL17" s="36">
        <f t="shared" si="15"/>
        <v>0</v>
      </c>
      <c r="AM17"/>
      <c r="AN17" s="135" t="str">
        <f t="shared" si="16"/>
        <v/>
      </c>
      <c r="AO17" s="87"/>
      <c r="AP17" s="62" t="str">
        <f>IF(AG17="","",SMALL(AN$5:AN$26,ROWS(AH$5:AH17)))</f>
        <v/>
      </c>
      <c r="AQ17" s="64" t="str">
        <f>IF(AP17="","",IF(AND(AS16=AS17,AT16=AT17,AU16=AU17,AV17=AV16,AW17=AW16),AQ16,$AQ$5+12))</f>
        <v/>
      </c>
      <c r="AR17" s="64" t="str">
        <f t="shared" si="8"/>
        <v/>
      </c>
      <c r="AS17" s="76" t="str">
        <f t="shared" si="9"/>
        <v/>
      </c>
      <c r="AT17" s="149" t="str">
        <f t="shared" si="10"/>
        <v/>
      </c>
      <c r="AU17" s="274" t="str">
        <f t="shared" si="11"/>
        <v/>
      </c>
      <c r="AV17" s="345" t="str">
        <f t="shared" si="12"/>
        <v/>
      </c>
      <c r="AW17" s="137" t="str">
        <f t="shared" si="13"/>
        <v/>
      </c>
    </row>
    <row r="18" spans="1:49" ht="27.95" customHeight="1" thickBot="1">
      <c r="A18" s="7">
        <v>14</v>
      </c>
      <c r="B18" s="7"/>
      <c r="C18" s="185"/>
      <c r="D18" s="186"/>
      <c r="E18" s="290"/>
      <c r="G18" s="293">
        <v>14</v>
      </c>
      <c r="H18" s="425"/>
      <c r="I18" s="59" t="str">
        <f t="shared" si="0"/>
        <v/>
      </c>
      <c r="J18" s="40">
        <f>IF(M17+M18=0,0,IF(M17=M18,2,IF(M17&gt;M18,1,5)))</f>
        <v>0</v>
      </c>
      <c r="K18" s="59">
        <f>IF(N17="","",IF(OR(AND(N17&gt;0,N17&lt;5)),1,0))</f>
        <v>0</v>
      </c>
      <c r="L18" s="59">
        <f t="shared" si="1"/>
        <v>0</v>
      </c>
      <c r="M18" s="123"/>
      <c r="N18" s="9">
        <f t="shared" ref="N18" si="50">SUM(M18-M17)</f>
        <v>0</v>
      </c>
      <c r="P18" s="432"/>
      <c r="Q18" s="298" t="str">
        <f>IF(M9=M10," ",IF(M9&lt;M10,I9,I10))</f>
        <v xml:space="preserve"> </v>
      </c>
      <c r="R18" s="67">
        <f>IF(U17+U18=0,0,IF(U17=U18,2,IF(U17&gt;U18,1,5)))</f>
        <v>0</v>
      </c>
      <c r="S18" s="59">
        <f>IF(V17="","",IF(OR(AND(V17&gt;0,V17&lt;5)),1,0))</f>
        <v>0</v>
      </c>
      <c r="T18" s="59">
        <f t="shared" si="2"/>
        <v>0</v>
      </c>
      <c r="U18" s="123"/>
      <c r="V18" s="9">
        <f t="shared" ref="V18" si="51">SUM(U18-U17)</f>
        <v>0</v>
      </c>
      <c r="W18" s="87"/>
      <c r="X18" s="448"/>
      <c r="Y18" s="133" t="str">
        <f>IF(U19=U20," ",IF(U19&gt;U20,Q19,Q20))</f>
        <v xml:space="preserve"> </v>
      </c>
      <c r="Z18" s="67">
        <f>IF(AC17+AC18=0,0,IF(AC17=AC18,2,IF(AC17&gt;AC18,1,5)))</f>
        <v>0</v>
      </c>
      <c r="AA18" s="59">
        <f>IF(AD17="","",IF(OR(AND(AD17&gt;0,AD17&lt;5)),1,0))</f>
        <v>0</v>
      </c>
      <c r="AB18" s="59">
        <f t="shared" si="3"/>
        <v>0</v>
      </c>
      <c r="AC18" s="123"/>
      <c r="AD18" s="9">
        <f t="shared" ref="AD18" si="52">SUM(AC18-AC17)</f>
        <v>0</v>
      </c>
      <c r="AE18" s="1"/>
      <c r="AF18" s="13">
        <v>14</v>
      </c>
      <c r="AG18" s="126" t="str">
        <f t="shared" si="4"/>
        <v/>
      </c>
      <c r="AH18" s="364">
        <f t="shared" si="5"/>
        <v>0</v>
      </c>
      <c r="AI18" s="342">
        <f t="shared" si="6"/>
        <v>0</v>
      </c>
      <c r="AJ18" s="116">
        <f t="shared" si="7"/>
        <v>0</v>
      </c>
      <c r="AK18" s="348">
        <f t="shared" si="14"/>
        <v>0</v>
      </c>
      <c r="AL18" s="36">
        <f t="shared" si="15"/>
        <v>0</v>
      </c>
      <c r="AM18"/>
      <c r="AN18" s="135" t="str">
        <f t="shared" si="16"/>
        <v/>
      </c>
      <c r="AO18" s="87"/>
      <c r="AP18" s="62" t="str">
        <f>IF(AG18="","",SMALL(AN$5:AN$26,ROWS(AH$5:AH18)))</f>
        <v/>
      </c>
      <c r="AQ18" s="64" t="str">
        <f>IF(AP18="","",IF(AND(AS17=AS18,AT17=AT18,AU17=AU18,AV18=AV17,AW18=AW17),AQ17,$AQ$5+13))</f>
        <v/>
      </c>
      <c r="AR18" s="64" t="str">
        <f t="shared" si="8"/>
        <v/>
      </c>
      <c r="AS18" s="76" t="str">
        <f t="shared" si="9"/>
        <v/>
      </c>
      <c r="AT18" s="149" t="str">
        <f t="shared" si="10"/>
        <v/>
      </c>
      <c r="AU18" s="274" t="str">
        <f t="shared" si="11"/>
        <v/>
      </c>
      <c r="AV18" s="345" t="str">
        <f t="shared" si="12"/>
        <v/>
      </c>
      <c r="AW18" s="137" t="str">
        <f t="shared" si="13"/>
        <v/>
      </c>
    </row>
    <row r="19" spans="1:49" ht="27.95" customHeight="1">
      <c r="A19" s="7">
        <v>15</v>
      </c>
      <c r="B19" s="6"/>
      <c r="C19" s="188"/>
      <c r="D19" s="186"/>
      <c r="E19" s="290"/>
      <c r="G19" s="293">
        <v>15</v>
      </c>
      <c r="H19" s="424">
        <v>8</v>
      </c>
      <c r="I19" s="39" t="str">
        <f t="shared" si="0"/>
        <v/>
      </c>
      <c r="J19" s="39">
        <f>IF(M19+M20=0,0,IF(M19=M20,2,IF(M19&lt;M20,1,5)))</f>
        <v>0</v>
      </c>
      <c r="K19" s="39">
        <f>IF(N20="","",IF(OR(AND(N20&gt;0,N20&lt;5)),1,0))</f>
        <v>0</v>
      </c>
      <c r="L19" s="39">
        <f t="shared" si="1"/>
        <v>0</v>
      </c>
      <c r="M19" s="122"/>
      <c r="N19" s="8">
        <f t="shared" ref="N19" si="53">SUM(M19-M20)</f>
        <v>0</v>
      </c>
      <c r="P19" s="431">
        <v>4</v>
      </c>
      <c r="Q19" s="43" t="str">
        <f>IF(M11=M12," ",IF(M11&lt;M12,I11,I12))</f>
        <v xml:space="preserve"> </v>
      </c>
      <c r="R19" s="66">
        <f>IF(U19+U20=0,0,IF(U19=U20,2,IF(U19&lt;U20,1,5)))</f>
        <v>0</v>
      </c>
      <c r="S19" s="39">
        <f>IF(V20="","",IF(OR(AND(V20&gt;0,V20&lt;5)),1,0))</f>
        <v>0</v>
      </c>
      <c r="T19" s="39">
        <f t="shared" si="2"/>
        <v>0</v>
      </c>
      <c r="U19" s="122"/>
      <c r="V19" s="8">
        <f t="shared" ref="V19" si="54">SUM(U19-U20)</f>
        <v>0</v>
      </c>
      <c r="W19" s="87"/>
      <c r="X19" s="447">
        <v>9</v>
      </c>
      <c r="Y19" s="45" t="str">
        <f>IF(U21=U22," ",IF(U21&gt;U22,Q21,Q22))</f>
        <v xml:space="preserve"> </v>
      </c>
      <c r="Z19" s="66">
        <f>IF(AC19+AC20=0,0,IF(AC19=AC20,2,IF(AC19&lt;AC20,1,5)))</f>
        <v>0</v>
      </c>
      <c r="AA19" s="39">
        <f>IF(AD20="","",IF(OR(AND(AD20&gt;0,AD20&lt;5)),1,0))</f>
        <v>0</v>
      </c>
      <c r="AB19" s="39">
        <f t="shared" si="3"/>
        <v>0</v>
      </c>
      <c r="AC19" s="122"/>
      <c r="AD19" s="8">
        <f t="shared" ref="AD19" si="55">SUM(AC19-AC20)</f>
        <v>0</v>
      </c>
      <c r="AE19" s="1"/>
      <c r="AF19" s="13">
        <v>15</v>
      </c>
      <c r="AG19" s="126" t="str">
        <f t="shared" si="4"/>
        <v/>
      </c>
      <c r="AH19" s="364">
        <f t="shared" si="5"/>
        <v>0</v>
      </c>
      <c r="AI19" s="342">
        <f t="shared" si="6"/>
        <v>0</v>
      </c>
      <c r="AJ19" s="116">
        <f t="shared" si="7"/>
        <v>0</v>
      </c>
      <c r="AK19" s="348">
        <f t="shared" si="14"/>
        <v>0</v>
      </c>
      <c r="AL19" s="36">
        <f t="shared" si="15"/>
        <v>0</v>
      </c>
      <c r="AM19"/>
      <c r="AN19" s="135" t="str">
        <f t="shared" si="16"/>
        <v/>
      </c>
      <c r="AO19" s="87"/>
      <c r="AP19" s="62" t="str">
        <f>IF(AG19="","",SMALL(AN$5:AN$26,ROWS(AH$5:AH19)))</f>
        <v/>
      </c>
      <c r="AQ19" s="64" t="str">
        <f>IF(AP19="","",IF(AND(AS18=AS19,AT18=AT19,AU18=AU19,AV19=AV18,AW19=AW18),AQ18,$AQ$5+14))</f>
        <v/>
      </c>
      <c r="AR19" s="64" t="str">
        <f t="shared" si="8"/>
        <v/>
      </c>
      <c r="AS19" s="76" t="str">
        <f t="shared" si="9"/>
        <v/>
      </c>
      <c r="AT19" s="149" t="str">
        <f t="shared" si="10"/>
        <v/>
      </c>
      <c r="AU19" s="274" t="str">
        <f t="shared" si="11"/>
        <v/>
      </c>
      <c r="AV19" s="345" t="str">
        <f t="shared" si="12"/>
        <v/>
      </c>
      <c r="AW19" s="137" t="str">
        <f t="shared" si="13"/>
        <v/>
      </c>
    </row>
    <row r="20" spans="1:49" ht="27.95" customHeight="1" thickBot="1">
      <c r="A20" s="7">
        <v>16</v>
      </c>
      <c r="B20" s="7"/>
      <c r="C20" s="185"/>
      <c r="D20" s="186"/>
      <c r="E20" s="290"/>
      <c r="G20" s="293">
        <v>16</v>
      </c>
      <c r="H20" s="425"/>
      <c r="I20" s="59" t="str">
        <f t="shared" si="0"/>
        <v/>
      </c>
      <c r="J20" s="40">
        <f>IF(M19+M20=0,0,IF(M19=M20,2,IF(M19&gt;M20,1,5)))</f>
        <v>0</v>
      </c>
      <c r="K20" s="124">
        <f>IF(N19="","",IF(OR(AND(N19&gt;0,N19&lt;5)),1,0))</f>
        <v>0</v>
      </c>
      <c r="L20" s="124">
        <f t="shared" si="1"/>
        <v>0</v>
      </c>
      <c r="M20" s="123"/>
      <c r="N20" s="9">
        <f t="shared" ref="N20" si="56">SUM(M20-M19)</f>
        <v>0</v>
      </c>
      <c r="P20" s="432"/>
      <c r="Q20" s="44" t="str">
        <f>IF(M13=M14," ",IF(M13&lt;M14,I13,I14))</f>
        <v xml:space="preserve"> </v>
      </c>
      <c r="R20" s="67">
        <f>IF(U19+U20=0,0,IF(U19=U20,2,IF(U19&gt;U20,1,5)))</f>
        <v>0</v>
      </c>
      <c r="S20" s="124">
        <f>IF(V19="","",IF(OR(AND(V19&gt;0,V19&lt;5)),1,0))</f>
        <v>0</v>
      </c>
      <c r="T20" s="124">
        <f t="shared" si="2"/>
        <v>0</v>
      </c>
      <c r="U20" s="123"/>
      <c r="V20" s="9">
        <f t="shared" ref="V20" si="57">SUM(U20-U19)</f>
        <v>0</v>
      </c>
      <c r="W20" s="87"/>
      <c r="X20" s="448"/>
      <c r="Y20" s="97" t="str">
        <f>IF(U23=U24," ",IF(U23&gt;U24,Q23,Q24))</f>
        <v xml:space="preserve"> </v>
      </c>
      <c r="Z20" s="67">
        <f>IF(AC19+AC20=0,0,IF(AC19=AC20,2,IF(AC19&gt;AC20,1,5)))</f>
        <v>0</v>
      </c>
      <c r="AA20" s="124">
        <f>IF(AD19="","",IF(OR(AND(AD19&gt;0,AD19&lt;5)),1,0))</f>
        <v>0</v>
      </c>
      <c r="AB20" s="124">
        <f t="shared" si="3"/>
        <v>0</v>
      </c>
      <c r="AC20" s="123"/>
      <c r="AD20" s="9">
        <f t="shared" ref="AD20" si="58">SUM(AC20-AC19)</f>
        <v>0</v>
      </c>
      <c r="AE20" s="1"/>
      <c r="AF20" s="13">
        <v>16</v>
      </c>
      <c r="AG20" s="126" t="str">
        <f t="shared" si="4"/>
        <v/>
      </c>
      <c r="AH20" s="364">
        <f t="shared" si="5"/>
        <v>0</v>
      </c>
      <c r="AI20" s="342">
        <f t="shared" si="6"/>
        <v>0</v>
      </c>
      <c r="AJ20" s="116">
        <f t="shared" si="7"/>
        <v>0</v>
      </c>
      <c r="AK20" s="348">
        <f t="shared" si="14"/>
        <v>0</v>
      </c>
      <c r="AL20" s="36">
        <f t="shared" si="15"/>
        <v>0</v>
      </c>
      <c r="AM20"/>
      <c r="AN20" s="135" t="str">
        <f t="shared" si="16"/>
        <v/>
      </c>
      <c r="AO20" s="87"/>
      <c r="AP20" s="62" t="str">
        <f>IF(AG20="","",SMALL(AN$5:AN$26,ROWS(AH$5:AH20)))</f>
        <v/>
      </c>
      <c r="AQ20" s="64" t="str">
        <f>IF(AP20="","",IF(AND(AS19=AS20,AT19=AT20,AU19=AU20,AV20=AV19,AW20=AW19),AQ19,$AQ$5+15))</f>
        <v/>
      </c>
      <c r="AR20" s="64" t="str">
        <f t="shared" si="8"/>
        <v/>
      </c>
      <c r="AS20" s="76" t="str">
        <f t="shared" si="9"/>
        <v/>
      </c>
      <c r="AT20" s="149" t="str">
        <f t="shared" si="10"/>
        <v/>
      </c>
      <c r="AU20" s="274" t="str">
        <f t="shared" si="11"/>
        <v/>
      </c>
      <c r="AV20" s="345" t="str">
        <f t="shared" si="12"/>
        <v/>
      </c>
      <c r="AW20" s="137" t="str">
        <f t="shared" si="13"/>
        <v/>
      </c>
    </row>
    <row r="21" spans="1:49" ht="27.95" customHeight="1">
      <c r="A21" s="7">
        <v>17</v>
      </c>
      <c r="B21" s="6"/>
      <c r="C21" s="188"/>
      <c r="D21" s="242"/>
      <c r="E21" s="290"/>
      <c r="G21" s="293">
        <v>17</v>
      </c>
      <c r="H21" s="424">
        <v>9</v>
      </c>
      <c r="I21" s="39" t="str">
        <f t="shared" si="0"/>
        <v/>
      </c>
      <c r="J21" s="39">
        <f>IF(M21+M22=0,0,IF(M21=M22,2,IF(M21&lt;M22,1,5)))</f>
        <v>0</v>
      </c>
      <c r="K21" s="39">
        <f>IF(N22="","",IF(OR(AND(N22&gt;0,N22&lt;5)),1,0))</f>
        <v>0</v>
      </c>
      <c r="L21" s="39">
        <f t="shared" si="1"/>
        <v>0</v>
      </c>
      <c r="M21" s="122"/>
      <c r="N21" s="8">
        <f t="shared" ref="N21" si="59">SUM(M21-M22)</f>
        <v>0</v>
      </c>
      <c r="P21" s="431">
        <v>3</v>
      </c>
      <c r="Q21" s="61" t="str">
        <f>IF(M15=M16," ",IF(M15&lt;M16,I15,I16))</f>
        <v xml:space="preserve"> </v>
      </c>
      <c r="R21" s="66">
        <f>IF(U21+U22=0,0,IF(U21=U22,2,IF(U21&lt;U22,1,5)))</f>
        <v>0</v>
      </c>
      <c r="S21" s="39">
        <f>IF(V22="","",IF(OR(AND(V22&gt;0,V22&lt;5)),1,0))</f>
        <v>0</v>
      </c>
      <c r="T21" s="39">
        <f t="shared" si="2"/>
        <v>0</v>
      </c>
      <c r="U21" s="122"/>
      <c r="V21" s="8">
        <f t="shared" ref="V21" si="60">SUM(U21-U22)</f>
        <v>0</v>
      </c>
      <c r="W21" s="87"/>
      <c r="X21" s="447">
        <v>8</v>
      </c>
      <c r="Y21" s="17" t="str">
        <f>IF(U25=U26," ",IF(U25&gt;U26,Q25,Q26))</f>
        <v xml:space="preserve"> </v>
      </c>
      <c r="Z21" s="66">
        <f>IF(AC21+AC22=0,0,IF(AC21=AC22,2,IF(AC21&lt;AC22,1,5)))</f>
        <v>0</v>
      </c>
      <c r="AA21" s="39">
        <f>IF(AD22="","",IF(OR(AND(AD22&gt;0,AD22&lt;5)),1,0))</f>
        <v>0</v>
      </c>
      <c r="AB21" s="39">
        <f t="shared" si="3"/>
        <v>0</v>
      </c>
      <c r="AC21" s="122"/>
      <c r="AD21" s="8">
        <f t="shared" ref="AD21" si="61">SUM(AC21-AC22)</f>
        <v>0</v>
      </c>
      <c r="AE21" s="1"/>
      <c r="AF21" s="13">
        <v>17</v>
      </c>
      <c r="AG21" s="126" t="str">
        <f t="shared" si="4"/>
        <v/>
      </c>
      <c r="AH21" s="364">
        <f t="shared" si="5"/>
        <v>0</v>
      </c>
      <c r="AI21" s="342">
        <f t="shared" si="6"/>
        <v>0</v>
      </c>
      <c r="AJ21" s="116">
        <f t="shared" si="7"/>
        <v>0</v>
      </c>
      <c r="AK21" s="348">
        <f t="shared" si="14"/>
        <v>0</v>
      </c>
      <c r="AL21" s="36">
        <f t="shared" si="15"/>
        <v>0</v>
      </c>
      <c r="AM21"/>
      <c r="AN21" s="135" t="str">
        <f t="shared" si="16"/>
        <v/>
      </c>
      <c r="AO21" s="87"/>
      <c r="AP21" s="62" t="str">
        <f>IF(AG21="","",SMALL(AN$5:AN$26,ROWS(AH$5:AH21)))</f>
        <v/>
      </c>
      <c r="AQ21" s="64" t="str">
        <f>IF(AP21="","",IF(AND(AS20=AS21,AT20=AT21,AU20=AU21,AV21=AV20,AW21=AW20),AQ20,$AQ$5+16))</f>
        <v/>
      </c>
      <c r="AR21" s="64" t="str">
        <f t="shared" si="8"/>
        <v/>
      </c>
      <c r="AS21" s="76" t="str">
        <f t="shared" si="9"/>
        <v/>
      </c>
      <c r="AT21" s="149" t="str">
        <f t="shared" si="10"/>
        <v/>
      </c>
      <c r="AU21" s="274" t="str">
        <f t="shared" si="11"/>
        <v/>
      </c>
      <c r="AV21" s="345" t="str">
        <f t="shared" si="12"/>
        <v/>
      </c>
      <c r="AW21" s="137" t="str">
        <f t="shared" si="13"/>
        <v/>
      </c>
    </row>
    <row r="22" spans="1:49" ht="27.95" customHeight="1" thickBot="1">
      <c r="A22" s="7">
        <v>18</v>
      </c>
      <c r="B22" s="7"/>
      <c r="C22" s="185"/>
      <c r="D22" s="186"/>
      <c r="E22" s="290"/>
      <c r="G22" s="293">
        <v>18</v>
      </c>
      <c r="H22" s="425"/>
      <c r="I22" s="59" t="str">
        <f t="shared" si="0"/>
        <v/>
      </c>
      <c r="J22" s="40">
        <f>IF(M21+M22=0,0,IF(M21=M22,2,IF(M21&gt;M22,1,5)))</f>
        <v>0</v>
      </c>
      <c r="K22" s="124">
        <f>IF(N21="","",IF(OR(AND(N21&gt;0,N21&lt;5)),1,0))</f>
        <v>0</v>
      </c>
      <c r="L22" s="124">
        <f t="shared" si="1"/>
        <v>0</v>
      </c>
      <c r="M22" s="123"/>
      <c r="N22" s="9">
        <f t="shared" ref="N22" si="62">SUM(M22-M21)</f>
        <v>0</v>
      </c>
      <c r="P22" s="432"/>
      <c r="Q22" s="298" t="str">
        <f>IF(M17=M18," ",IF(M17&lt;M18,I17,I18))</f>
        <v xml:space="preserve"> </v>
      </c>
      <c r="R22" s="67">
        <f>IF(U21+U22=0,0,IF(U21=U22,2,IF(U21&gt;U22,1,5)))</f>
        <v>0</v>
      </c>
      <c r="S22" s="124">
        <f>IF(V21="","",IF(OR(AND(V21&gt;0,V21&lt;5)),1,0))</f>
        <v>0</v>
      </c>
      <c r="T22" s="124">
        <f t="shared" si="2"/>
        <v>0</v>
      </c>
      <c r="U22" s="123"/>
      <c r="V22" s="9">
        <f t="shared" ref="V22" si="63">SUM(U22-U21)</f>
        <v>0</v>
      </c>
      <c r="W22" s="87"/>
      <c r="X22" s="448"/>
      <c r="Y22" s="371" t="str">
        <f>IF(U17=U18," ",IF(U17&lt;U18,Q17,Q18))</f>
        <v xml:space="preserve"> </v>
      </c>
      <c r="Z22" s="67">
        <f>IF(AC21+AC22=0,0,IF(AC21=AC22,2,IF(AC21&gt;AC22,1,5)))</f>
        <v>0</v>
      </c>
      <c r="AA22" s="124">
        <f>IF(AD21="","",IF(OR(AND(AD21&gt;0,AD21&lt;5)),1,0))</f>
        <v>0</v>
      </c>
      <c r="AB22" s="124">
        <f t="shared" si="3"/>
        <v>0</v>
      </c>
      <c r="AC22" s="123"/>
      <c r="AD22" s="9">
        <f t="shared" ref="AD22" si="64">SUM(AC22-AC21)</f>
        <v>0</v>
      </c>
      <c r="AE22" s="1"/>
      <c r="AF22" s="13">
        <v>18</v>
      </c>
      <c r="AG22" s="126" t="str">
        <f t="shared" si="4"/>
        <v/>
      </c>
      <c r="AH22" s="364">
        <f t="shared" si="5"/>
        <v>0</v>
      </c>
      <c r="AI22" s="342">
        <f t="shared" si="6"/>
        <v>0</v>
      </c>
      <c r="AJ22" s="116">
        <f t="shared" si="7"/>
        <v>0</v>
      </c>
      <c r="AK22" s="348">
        <f t="shared" si="14"/>
        <v>0</v>
      </c>
      <c r="AL22" s="36">
        <f t="shared" si="15"/>
        <v>0</v>
      </c>
      <c r="AM22"/>
      <c r="AN22" s="135" t="str">
        <f t="shared" si="16"/>
        <v/>
      </c>
      <c r="AO22" s="87"/>
      <c r="AP22" s="62" t="str">
        <f>IF(AG22="","",SMALL(AN$5:AN$26,ROWS(AH$5:AH22)))</f>
        <v/>
      </c>
      <c r="AQ22" s="64" t="str">
        <f>IF(AP22="","",IF(AND(AS21=AS22,AT21=AT22,AU21=AU22,AV22=AV21,AW22=AW21),AQ21,$AQ$5+17))</f>
        <v/>
      </c>
      <c r="AR22" s="64" t="str">
        <f t="shared" si="8"/>
        <v/>
      </c>
      <c r="AS22" s="76" t="str">
        <f t="shared" si="9"/>
        <v/>
      </c>
      <c r="AT22" s="149" t="str">
        <f t="shared" si="10"/>
        <v/>
      </c>
      <c r="AU22" s="274" t="str">
        <f t="shared" si="11"/>
        <v/>
      </c>
      <c r="AV22" s="345" t="str">
        <f t="shared" si="12"/>
        <v/>
      </c>
      <c r="AW22" s="137" t="str">
        <f t="shared" si="13"/>
        <v/>
      </c>
    </row>
    <row r="23" spans="1:49" ht="27.95" customHeight="1">
      <c r="A23" s="7">
        <v>19</v>
      </c>
      <c r="B23" s="6"/>
      <c r="C23" s="188"/>
      <c r="D23" s="242"/>
      <c r="E23" s="290"/>
      <c r="G23" s="293">
        <v>19</v>
      </c>
      <c r="H23" s="424">
        <v>10</v>
      </c>
      <c r="I23" s="39" t="str">
        <f t="shared" si="0"/>
        <v/>
      </c>
      <c r="J23" s="39">
        <f>IF(M23+M24=0,0,IF(M23=M24,2,IF(M23&lt;M24,1,5)))</f>
        <v>0</v>
      </c>
      <c r="K23" s="39">
        <f>IF(N24="","",IF(OR(AND(N24&gt;0,N24&lt;5)),1,0))</f>
        <v>0</v>
      </c>
      <c r="L23" s="39">
        <f t="shared" si="1"/>
        <v>0</v>
      </c>
      <c r="M23" s="122"/>
      <c r="N23" s="8">
        <f t="shared" ref="N23" si="65">SUM(M23-M24)</f>
        <v>0</v>
      </c>
      <c r="P23" s="431">
        <v>2</v>
      </c>
      <c r="Q23" s="43" t="str">
        <f>IF(M19=M20," ",IF(M19&lt;M20,I19,I20))</f>
        <v xml:space="preserve"> </v>
      </c>
      <c r="R23" s="106">
        <f>IF(U23+U24=0,0,IF(U23=U24,2,IF(U23&lt;U24,1,5)))</f>
        <v>0</v>
      </c>
      <c r="S23" s="39">
        <f>IF(V24="","",IF(OR(AND(V24&gt;0,V24&lt;5)),1,0))</f>
        <v>0</v>
      </c>
      <c r="T23" s="39">
        <f t="shared" si="2"/>
        <v>0</v>
      </c>
      <c r="U23" s="122"/>
      <c r="V23" s="65">
        <f t="shared" ref="V23" si="66">SUM(U23-U24)</f>
        <v>0</v>
      </c>
      <c r="W23" s="87"/>
      <c r="X23" s="447">
        <v>7</v>
      </c>
      <c r="Y23" s="374" t="str">
        <f>IF(U19=U20," ",IF(U19&lt;U20,Q19,Q20))</f>
        <v xml:space="preserve"> </v>
      </c>
      <c r="Z23" s="66">
        <f>IF(AC23+AC24=0,0,IF(AC23=AC24,2,IF(AC23&lt;AC24,1,5)))</f>
        <v>0</v>
      </c>
      <c r="AA23" s="39">
        <f>IF(AD24="","",IF(OR(AND(AD24&gt;0,AD24&lt;5)),1,0))</f>
        <v>0</v>
      </c>
      <c r="AB23" s="39">
        <f t="shared" si="3"/>
        <v>0</v>
      </c>
      <c r="AC23" s="122"/>
      <c r="AD23" s="8">
        <f t="shared" ref="AD23" si="67">SUM(AC23-AC24)</f>
        <v>0</v>
      </c>
      <c r="AE23" s="1"/>
      <c r="AF23" s="13">
        <v>19</v>
      </c>
      <c r="AG23" s="126" t="str">
        <f t="shared" si="4"/>
        <v/>
      </c>
      <c r="AH23" s="364">
        <f t="shared" si="5"/>
        <v>0</v>
      </c>
      <c r="AI23" s="342">
        <f t="shared" si="6"/>
        <v>0</v>
      </c>
      <c r="AJ23" s="116">
        <f t="shared" si="7"/>
        <v>0</v>
      </c>
      <c r="AK23" s="348">
        <f t="shared" si="14"/>
        <v>0</v>
      </c>
      <c r="AL23" s="36">
        <f t="shared" si="15"/>
        <v>0</v>
      </c>
      <c r="AM23"/>
      <c r="AN23" s="135" t="str">
        <f t="shared" si="16"/>
        <v/>
      </c>
      <c r="AO23" s="87"/>
      <c r="AP23" s="62" t="str">
        <f>IF(AG23="","",SMALL(AN$5:AN$26,ROWS(AH$5:AH23)))</f>
        <v/>
      </c>
      <c r="AQ23" s="64" t="str">
        <f>IF(AP23="","",IF(AND(AS22=AS23,AT22=AT23,AU22=AU23,AV23=AV22,AW23=AW22),AQ22,$AQ$5+18))</f>
        <v/>
      </c>
      <c r="AR23" s="64" t="str">
        <f t="shared" si="8"/>
        <v/>
      </c>
      <c r="AS23" s="76" t="str">
        <f t="shared" si="9"/>
        <v/>
      </c>
      <c r="AT23" s="149" t="str">
        <f t="shared" si="10"/>
        <v/>
      </c>
      <c r="AU23" s="274" t="str">
        <f t="shared" si="11"/>
        <v/>
      </c>
      <c r="AV23" s="345" t="str">
        <f t="shared" si="12"/>
        <v/>
      </c>
      <c r="AW23" s="137" t="str">
        <f t="shared" si="13"/>
        <v/>
      </c>
    </row>
    <row r="24" spans="1:49" ht="27.95" customHeight="1" thickBot="1">
      <c r="A24" s="7">
        <v>20</v>
      </c>
      <c r="B24" s="7"/>
      <c r="C24" s="185"/>
      <c r="D24" s="247"/>
      <c r="E24" s="290"/>
      <c r="G24" s="293">
        <v>20</v>
      </c>
      <c r="H24" s="425"/>
      <c r="I24" s="59" t="str">
        <f t="shared" si="0"/>
        <v/>
      </c>
      <c r="J24" s="40">
        <f>IF(M23+M24=0,0,IF(M23=M24,2,IF(M23&gt;M24,1,5)))</f>
        <v>0</v>
      </c>
      <c r="K24" s="124">
        <f>IF(N23="","",IF(OR(AND(N23&gt;0,N23&lt;5)),1,0))</f>
        <v>0</v>
      </c>
      <c r="L24" s="124">
        <f t="shared" si="1"/>
        <v>0</v>
      </c>
      <c r="M24" s="123"/>
      <c r="N24" s="9">
        <f t="shared" ref="N24" si="68">SUM(M24-M23)</f>
        <v>0</v>
      </c>
      <c r="P24" s="432"/>
      <c r="Q24" s="44" t="str">
        <f>IF(M21=M22," ",IF(M21&lt;M22,I21,I22))</f>
        <v xml:space="preserve"> </v>
      </c>
      <c r="R24" s="95">
        <f>IF(U23+U24=0,0,IF(U23=U24,2,IF(U23&gt;U24,1,5)))</f>
        <v>0</v>
      </c>
      <c r="S24" s="124">
        <f>IF(V23="","",IF(OR(AND(V23&gt;0,V23&lt;5)),1,0))</f>
        <v>0</v>
      </c>
      <c r="T24" s="124">
        <f t="shared" si="2"/>
        <v>0</v>
      </c>
      <c r="U24" s="123"/>
      <c r="V24" s="96">
        <f t="shared" ref="V24" si="69">SUM(U24-U23)</f>
        <v>0</v>
      </c>
      <c r="W24" s="87"/>
      <c r="X24" s="448"/>
      <c r="Y24" s="373" t="str">
        <f>IF(U21=U22," ",IF(U21&lt;U22,Q21,Q22))</f>
        <v xml:space="preserve"> </v>
      </c>
      <c r="Z24" s="67">
        <f>IF(AC23+AC24=0,0,IF(AC23=AC24,2,IF(AC23&gt;AC24,1,5)))</f>
        <v>0</v>
      </c>
      <c r="AA24" s="124">
        <f>IF(AD23="","",IF(OR(AND(AD23&gt;0,AD23&lt;5)),1,0))</f>
        <v>0</v>
      </c>
      <c r="AB24" s="124">
        <f t="shared" si="3"/>
        <v>0</v>
      </c>
      <c r="AC24" s="123"/>
      <c r="AD24" s="9">
        <f t="shared" ref="AD24" si="70">SUM(AC24-AC23)</f>
        <v>0</v>
      </c>
      <c r="AE24" s="1"/>
      <c r="AF24" s="13">
        <v>20</v>
      </c>
      <c r="AG24" s="126" t="str">
        <f t="shared" si="4"/>
        <v/>
      </c>
      <c r="AH24" s="364">
        <f t="shared" si="5"/>
        <v>0</v>
      </c>
      <c r="AI24" s="342">
        <f t="shared" si="6"/>
        <v>0</v>
      </c>
      <c r="AJ24" s="116">
        <f t="shared" si="7"/>
        <v>0</v>
      </c>
      <c r="AK24" s="348">
        <f t="shared" si="14"/>
        <v>0</v>
      </c>
      <c r="AL24" s="36">
        <f t="shared" si="15"/>
        <v>0</v>
      </c>
      <c r="AM24"/>
      <c r="AN24" s="135" t="str">
        <f t="shared" si="16"/>
        <v/>
      </c>
      <c r="AO24" s="87"/>
      <c r="AP24" s="62" t="str">
        <f>IF(AG24="","",SMALL(AN$5:AN$26,ROWS(AH$5:AH24)))</f>
        <v/>
      </c>
      <c r="AQ24" s="64" t="str">
        <f>IF(AP24="","",IF(AND(AS23=AS24,AT23=AT24,AU23=AU24,AV24=AV23,AW24=AW23),AQ23,$AQ$5+19))</f>
        <v/>
      </c>
      <c r="AR24" s="64" t="str">
        <f t="shared" si="8"/>
        <v/>
      </c>
      <c r="AS24" s="76" t="str">
        <f t="shared" si="9"/>
        <v/>
      </c>
      <c r="AT24" s="149" t="str">
        <f t="shared" si="10"/>
        <v/>
      </c>
      <c r="AU24" s="274" t="str">
        <f t="shared" si="11"/>
        <v/>
      </c>
      <c r="AV24" s="345" t="str">
        <f t="shared" si="12"/>
        <v/>
      </c>
      <c r="AW24" s="137" t="str">
        <f t="shared" si="13"/>
        <v/>
      </c>
    </row>
    <row r="25" spans="1:49" ht="27.95" customHeight="1">
      <c r="A25" s="7">
        <v>21</v>
      </c>
      <c r="B25" s="6"/>
      <c r="C25" s="188"/>
      <c r="D25" s="242"/>
      <c r="E25" s="316"/>
      <c r="G25" s="293">
        <v>21</v>
      </c>
      <c r="H25" s="424">
        <v>11</v>
      </c>
      <c r="I25" s="39" t="str">
        <f t="shared" si="0"/>
        <v/>
      </c>
      <c r="J25" s="39">
        <f>IF(M25+M26=0,0,IF(M25=M26,2,IF(M25&lt;M26,1,5)))</f>
        <v>0</v>
      </c>
      <c r="K25" s="39">
        <f>IF(N26="","",IF(OR(AND(N26&gt;0,N26&lt;5)),1,0))</f>
        <v>0</v>
      </c>
      <c r="L25" s="39">
        <f t="shared" ref="L25:L26" si="71">IF(N25="","",IF(OR(AND(N25&lt;14,N25&gt;7)),1,0))</f>
        <v>0</v>
      </c>
      <c r="M25" s="122"/>
      <c r="N25" s="8">
        <f t="shared" ref="N25" si="72">SUM(M25-M26)</f>
        <v>0</v>
      </c>
      <c r="P25" s="431">
        <v>1</v>
      </c>
      <c r="Q25" s="61" t="str">
        <f>IF(M23=M24," ",IF(M23&lt;M24,I23,I24))</f>
        <v xml:space="preserve"> </v>
      </c>
      <c r="R25" s="66">
        <f>IF(U25+U26=0,0,IF(U25=U26,2,IF(U25&lt;U26,1,5)))</f>
        <v>0</v>
      </c>
      <c r="S25" s="39">
        <f>IF(V26="","",IF(OR(AND(V26&gt;0,V26&lt;5)),1,0))</f>
        <v>0</v>
      </c>
      <c r="T25" s="39">
        <f t="shared" si="2"/>
        <v>0</v>
      </c>
      <c r="U25" s="122"/>
      <c r="V25" s="8">
        <f t="shared" ref="V25" si="73">SUM(U25-U26)</f>
        <v>0</v>
      </c>
      <c r="W25" s="87"/>
      <c r="X25" s="447">
        <v>6</v>
      </c>
      <c r="Y25" s="370" t="str">
        <f>IF(U23=U24," ",IF(U23&lt;U24,Q23,Q24))</f>
        <v xml:space="preserve"> </v>
      </c>
      <c r="Z25" s="66">
        <f>IF(AC25+AC26=0,0,IF(AC25=AC26,2,IF(AC25&lt;AC26,1,5)))</f>
        <v>0</v>
      </c>
      <c r="AA25" s="39">
        <f>IF(AD26="","",IF(OR(AND(AD26&gt;0,AD26&lt;5)),1,0))</f>
        <v>0</v>
      </c>
      <c r="AB25" s="39">
        <f t="shared" si="3"/>
        <v>0</v>
      </c>
      <c r="AC25" s="122"/>
      <c r="AD25" s="65">
        <f t="shared" ref="AD25" si="74">SUM(AC25-AC26)</f>
        <v>0</v>
      </c>
      <c r="AE25" s="1"/>
      <c r="AF25" s="13">
        <v>21</v>
      </c>
      <c r="AG25" s="126" t="str">
        <f t="shared" si="4"/>
        <v/>
      </c>
      <c r="AH25" s="364">
        <f t="shared" si="5"/>
        <v>0</v>
      </c>
      <c r="AI25" s="342">
        <f t="shared" si="6"/>
        <v>0</v>
      </c>
      <c r="AJ25" s="116">
        <f t="shared" si="7"/>
        <v>0</v>
      </c>
      <c r="AK25" s="348">
        <f t="shared" si="14"/>
        <v>0</v>
      </c>
      <c r="AL25" s="36">
        <f t="shared" si="15"/>
        <v>0</v>
      </c>
      <c r="AM25"/>
      <c r="AN25" s="135" t="str">
        <f t="shared" si="16"/>
        <v/>
      </c>
      <c r="AO25" s="87"/>
      <c r="AP25" s="62" t="str">
        <f>IF(AG25="","",SMALL(AN$5:AN$26,ROWS(AH$5:AH25)))</f>
        <v/>
      </c>
      <c r="AQ25" s="64" t="str">
        <f>IF(AP25="","",IF(AND(AS24=AS25,AT24=AT25,AU24=AU25,AV25=AV24,AW25=AW24),AQ24,$AQ$5+20))</f>
        <v/>
      </c>
      <c r="AR25" s="64" t="str">
        <f t="shared" si="8"/>
        <v/>
      </c>
      <c r="AS25" s="76" t="str">
        <f t="shared" si="9"/>
        <v/>
      </c>
      <c r="AT25" s="149" t="str">
        <f t="shared" si="10"/>
        <v/>
      </c>
      <c r="AU25" s="274" t="str">
        <f t="shared" si="11"/>
        <v/>
      </c>
      <c r="AV25" s="345" t="str">
        <f t="shared" si="12"/>
        <v/>
      </c>
      <c r="AW25" s="137" t="str">
        <f t="shared" si="13"/>
        <v/>
      </c>
    </row>
    <row r="26" spans="1:49" ht="27.95" customHeight="1" thickBot="1">
      <c r="A26" s="10">
        <v>22</v>
      </c>
      <c r="B26" s="10"/>
      <c r="C26" s="189"/>
      <c r="D26" s="241"/>
      <c r="E26" s="291"/>
      <c r="G26" s="293">
        <v>22</v>
      </c>
      <c r="H26" s="425"/>
      <c r="I26" s="40" t="str">
        <f t="shared" si="0"/>
        <v/>
      </c>
      <c r="J26" s="40">
        <f>IF(M25+M26=0,0,IF(M25=M26,2,IF(M25&gt;M26,1,5)))</f>
        <v>0</v>
      </c>
      <c r="K26" s="124">
        <f>IF(N25="","",IF(OR(AND(N25&gt;0,N25&lt;5)),1,0))</f>
        <v>0</v>
      </c>
      <c r="L26" s="124">
        <f t="shared" si="71"/>
        <v>0</v>
      </c>
      <c r="M26" s="123"/>
      <c r="N26" s="9">
        <f t="shared" ref="N26" si="75">SUM(M26-M25)</f>
        <v>0</v>
      </c>
      <c r="P26" s="432"/>
      <c r="Q26" s="44" t="str">
        <f>IF(M25=M26," ",IF(M25&lt;M26,I25,I26))</f>
        <v xml:space="preserve"> </v>
      </c>
      <c r="R26" s="67">
        <f>IF(U25+U26=0,0,IF(U25=U26,2,IF(U25&gt;U26,1,5)))</f>
        <v>0</v>
      </c>
      <c r="S26" s="124">
        <f>IF(V25="","",IF(OR(AND(V25&gt;0,V25&lt;5)),1,0))</f>
        <v>0</v>
      </c>
      <c r="T26" s="124">
        <f t="shared" si="2"/>
        <v>0</v>
      </c>
      <c r="U26" s="123"/>
      <c r="V26" s="9">
        <f t="shared" ref="V26" si="76">SUM(U26-U25)</f>
        <v>0</v>
      </c>
      <c r="W26" s="87"/>
      <c r="X26" s="448"/>
      <c r="Y26" s="372" t="str">
        <f>IF(U25=U26," ",IF(U25&lt;U26,Q25,Q26))</f>
        <v xml:space="preserve"> </v>
      </c>
      <c r="Z26" s="67">
        <f>IF(AC25+AC26=0,0,IF(AC25=AC26,2,IF(AC25&gt;AC26,1,5)))</f>
        <v>0</v>
      </c>
      <c r="AA26" s="124">
        <f>IF(AD25="","",IF(OR(AND(AD25&gt;0,AD25&lt;5)),1,0))</f>
        <v>0</v>
      </c>
      <c r="AB26" s="124">
        <f t="shared" si="3"/>
        <v>0</v>
      </c>
      <c r="AC26" s="123"/>
      <c r="AD26" s="9">
        <f t="shared" ref="AD26" si="77">SUM(AC26-AC25)</f>
        <v>0</v>
      </c>
      <c r="AE26" s="1"/>
      <c r="AF26" s="33">
        <v>22</v>
      </c>
      <c r="AG26" s="9" t="str">
        <f t="shared" si="4"/>
        <v/>
      </c>
      <c r="AH26" s="365">
        <f t="shared" si="5"/>
        <v>0</v>
      </c>
      <c r="AI26" s="343">
        <f t="shared" si="6"/>
        <v>0</v>
      </c>
      <c r="AJ26" s="35">
        <f t="shared" si="7"/>
        <v>0</v>
      </c>
      <c r="AK26" s="349">
        <f>SUM(IFERROR(VLOOKUP(AG26,I$5:N$26,3,0),0),IFERROR(VLOOKUP(AG26,Q$5:V$26,3,0),0),IFERROR(VLOOKUP(AG26,Y$5:AD$26,3,0),0))</f>
        <v>0</v>
      </c>
      <c r="AL26" s="35">
        <f t="shared" si="15"/>
        <v>0</v>
      </c>
      <c r="AM26"/>
      <c r="AN26" s="135" t="str">
        <f t="shared" si="16"/>
        <v/>
      </c>
      <c r="AO26" s="99"/>
      <c r="AP26" s="148" t="str">
        <f>IF(AG26="","",SMALL(AN$5:AN$26,ROWS(AH$5:AH26)))</f>
        <v/>
      </c>
      <c r="AQ26" s="78" t="str">
        <f>IF(AP26="","",IF(AND(AS25=AS26,AT25=AT26,AU25=AU26,AV26=AV25,AW26=AW25),AQ25,$AQ$5+21))</f>
        <v/>
      </c>
      <c r="AR26" s="78" t="str">
        <f t="shared" si="8"/>
        <v/>
      </c>
      <c r="AS26" s="100" t="str">
        <f t="shared" si="9"/>
        <v/>
      </c>
      <c r="AT26" s="150" t="str">
        <f t="shared" si="10"/>
        <v/>
      </c>
      <c r="AU26" s="275" t="str">
        <f t="shared" si="11"/>
        <v/>
      </c>
      <c r="AV26" s="346" t="str">
        <f t="shared" si="12"/>
        <v/>
      </c>
      <c r="AW26" s="138" t="str">
        <f t="shared" si="13"/>
        <v/>
      </c>
    </row>
    <row r="27" spans="1:49" ht="27.95" customHeight="1">
      <c r="E27" s="1">
        <f>SUM(E5:E26)</f>
        <v>0</v>
      </c>
      <c r="G27" s="1"/>
      <c r="I27"/>
      <c r="J27" s="87">
        <f>SUM(J5:J26)</f>
        <v>0</v>
      </c>
      <c r="K27" s="87">
        <f>SUM(K5:K26)</f>
        <v>0</v>
      </c>
      <c r="L27" s="87">
        <f>SUM(L5:L26)</f>
        <v>0</v>
      </c>
      <c r="M27" s="1">
        <f>SUM(M5:M26)</f>
        <v>0</v>
      </c>
      <c r="N27" s="87">
        <f>SUM(N5:N26)</f>
        <v>0</v>
      </c>
      <c r="Q27" s="87"/>
      <c r="R27" s="87">
        <f>SUM(R5:R26)</f>
        <v>0</v>
      </c>
      <c r="S27" s="87">
        <f>SUM(S5:S26)</f>
        <v>0</v>
      </c>
      <c r="T27" s="87">
        <f>SUM(T5:T26)</f>
        <v>0</v>
      </c>
      <c r="U27" s="1">
        <f>SUM(U5:U26)</f>
        <v>0</v>
      </c>
      <c r="V27" s="87">
        <f>SUM(V5:V26)</f>
        <v>0</v>
      </c>
      <c r="W27" s="87"/>
      <c r="Y27"/>
      <c r="Z27" s="87">
        <f>SUM(Z5:Z26)</f>
        <v>0</v>
      </c>
      <c r="AA27" s="87">
        <f>SUM(AA5:AA26)</f>
        <v>0</v>
      </c>
      <c r="AB27" s="87">
        <f>SUM(AB5:AB26)</f>
        <v>0</v>
      </c>
      <c r="AC27" s="1">
        <f>SUM(AC5:AC26)</f>
        <v>0</v>
      </c>
      <c r="AD27" s="87">
        <f>SUM(AD5:AD26)</f>
        <v>0</v>
      </c>
      <c r="AE27" s="379">
        <f>SUM(M27+U27+AC27)</f>
        <v>0</v>
      </c>
      <c r="AG27"/>
      <c r="AH27" s="226">
        <f>SUM(AH5:AH26)</f>
        <v>0</v>
      </c>
      <c r="AI27" s="323">
        <f>SUM(AI5:AI26)</f>
        <v>0</v>
      </c>
      <c r="AJ27" s="323">
        <f>SUM(AJ5:AJ26)</f>
        <v>0</v>
      </c>
      <c r="AK27" s="323">
        <f>SUM(AK5:AK26)</f>
        <v>0</v>
      </c>
      <c r="AL27" s="323">
        <f>SUM(AL5:AL26)</f>
        <v>0</v>
      </c>
      <c r="AM27" s="87"/>
      <c r="AN27" s="87"/>
      <c r="AO27" s="87"/>
      <c r="AP27" s="87"/>
      <c r="AQ27" s="87"/>
      <c r="AR27" s="87"/>
      <c r="AS27" s="226">
        <f>SUM(AS5:AS26)</f>
        <v>0</v>
      </c>
      <c r="AT27" s="323">
        <f>SUM(AT5:AT26)</f>
        <v>0</v>
      </c>
      <c r="AU27" s="323">
        <f>SUM(AU5:AU26)</f>
        <v>0</v>
      </c>
      <c r="AV27" s="358">
        <f>SUM(AV5:AV26)</f>
        <v>0</v>
      </c>
      <c r="AW27" s="358">
        <f>SUM(AW5:AW26)</f>
        <v>0</v>
      </c>
    </row>
    <row r="28" spans="1:49" ht="27.95" customHeight="1">
      <c r="E28" s="1">
        <v>253</v>
      </c>
      <c r="G28" s="1"/>
      <c r="H28" s="236"/>
      <c r="I28" s="237"/>
      <c r="J28" s="216">
        <v>66</v>
      </c>
      <c r="K28" s="216"/>
      <c r="L28" s="216"/>
      <c r="M28" s="217"/>
      <c r="N28" s="87" t="str">
        <f>IF(N27=0,"OK",ERREUR)</f>
        <v>OK</v>
      </c>
      <c r="P28" s="236"/>
      <c r="Q28" s="216"/>
      <c r="R28" s="216">
        <v>66</v>
      </c>
      <c r="S28" s="216"/>
      <c r="T28" s="216"/>
      <c r="U28" s="217"/>
      <c r="V28" s="87" t="str">
        <f>IF(V27=0,"OK",ERREUR)</f>
        <v>OK</v>
      </c>
      <c r="W28" s="87"/>
      <c r="X28" s="236"/>
      <c r="Y28" s="237"/>
      <c r="Z28" s="216">
        <v>66</v>
      </c>
      <c r="AA28" s="216"/>
      <c r="AB28" s="216"/>
      <c r="AC28" s="217"/>
      <c r="AD28" s="87" t="str">
        <f>IF(AD27=0,"OK",ERREUR)</f>
        <v>OK</v>
      </c>
      <c r="AE28" s="217"/>
      <c r="AF28" s="217"/>
      <c r="AG28" s="216"/>
      <c r="AH28" s="227">
        <f>SUM(J27+K27+L27+R27+S27+T27+Z27+AA27+AB27)</f>
        <v>0</v>
      </c>
      <c r="AI28" s="214" t="str">
        <f>IF(AI27=0,"OK","ERREUR")</f>
        <v>OK</v>
      </c>
      <c r="AJ28" s="227">
        <f>SUM(M27+U27+AC27)</f>
        <v>0</v>
      </c>
      <c r="AK28" s="227">
        <f>+K27+S27+AA27</f>
        <v>0</v>
      </c>
      <c r="AL28" s="227">
        <f>+L27+T27+AB27</f>
        <v>0</v>
      </c>
      <c r="AM28" s="216"/>
      <c r="AN28" s="216"/>
      <c r="AO28" s="216"/>
      <c r="AP28" s="216"/>
      <c r="AQ28" s="216"/>
      <c r="AR28" s="216"/>
      <c r="AS28" s="227">
        <f>+AH28</f>
        <v>0</v>
      </c>
      <c r="AT28" s="214" t="str">
        <f>IF(AT27=0,"OK","ERREUR")</f>
        <v>OK</v>
      </c>
      <c r="AU28" s="227">
        <f>+AJ28</f>
        <v>0</v>
      </c>
      <c r="AV28" s="359">
        <f>+AK28</f>
        <v>0</v>
      </c>
      <c r="AW28" s="359">
        <f>+AL28</f>
        <v>0</v>
      </c>
    </row>
    <row r="29" spans="1:49" ht="33" customHeight="1">
      <c r="C29" s="421" t="s">
        <v>81</v>
      </c>
      <c r="D29" s="421"/>
      <c r="G29" s="1"/>
      <c r="J29" s="1"/>
      <c r="K29" s="1"/>
      <c r="L29" s="1"/>
      <c r="M29" s="1"/>
      <c r="N29" s="1"/>
      <c r="P29" s="1"/>
      <c r="R29" s="1"/>
      <c r="S29" s="1"/>
      <c r="T29" s="1"/>
      <c r="U29" s="1"/>
      <c r="V29" s="1"/>
      <c r="W29" s="1"/>
      <c r="X29" s="1"/>
      <c r="Y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9" ht="33.75" customHeight="1">
      <c r="A30" s="420" t="s">
        <v>119</v>
      </c>
      <c r="B30" s="420"/>
      <c r="C30" s="420"/>
      <c r="D30" s="430" t="s">
        <v>109</v>
      </c>
      <c r="E30" s="430"/>
      <c r="F30" s="430"/>
      <c r="G30" s="1"/>
      <c r="H30" s="1"/>
      <c r="I30" s="1"/>
      <c r="J30" s="1"/>
      <c r="K30" s="1"/>
      <c r="L30" s="1"/>
      <c r="M30" s="20"/>
      <c r="N30" s="2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 t="s">
        <v>125</v>
      </c>
      <c r="AE30"/>
      <c r="AF30"/>
      <c r="AG30"/>
      <c r="AH30"/>
      <c r="AI30"/>
      <c r="AJ30"/>
      <c r="AK30"/>
      <c r="AL30"/>
      <c r="AM30" s="1"/>
      <c r="AN30" s="1"/>
      <c r="AO30" s="1"/>
      <c r="AP30" s="1"/>
      <c r="AQ30" s="27"/>
    </row>
    <row r="31" spans="1:49" customFormat="1" ht="33.75" customHeight="1"/>
    <row r="32" spans="1:49" customFormat="1" ht="33.75" customHeight="1"/>
    <row r="33" spans="1:44" customFormat="1" ht="33.75" customHeight="1"/>
    <row r="34" spans="1:44" customFormat="1" ht="33.75" customHeight="1"/>
    <row r="35" spans="1:44" ht="26.25">
      <c r="A35" s="1"/>
      <c r="B35" s="1"/>
      <c r="C35" s="1"/>
      <c r="E35" s="1"/>
      <c r="F35" s="1"/>
      <c r="G35" s="1"/>
      <c r="H35" s="1"/>
      <c r="I35" s="1"/>
      <c r="J35" s="1"/>
      <c r="K35" s="1"/>
      <c r="L35" s="1"/>
      <c r="M35" s="20"/>
      <c r="N35" s="20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 s="1"/>
      <c r="AN35" s="1"/>
      <c r="AO35" s="1"/>
      <c r="AP35" s="1"/>
      <c r="AQ35" s="1"/>
      <c r="AR35" s="27"/>
    </row>
    <row r="36" spans="1:44" ht="26.25">
      <c r="A36" s="19" t="s">
        <v>61</v>
      </c>
      <c r="B36" s="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P36" s="269" t="s">
        <v>128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 s="1"/>
      <c r="AN36" s="1"/>
      <c r="AO36" s="1"/>
      <c r="AP36" s="1"/>
      <c r="AQ36" s="1"/>
      <c r="AR36" s="27"/>
    </row>
    <row r="37" spans="1:44" ht="26.25">
      <c r="A37" s="19" t="s">
        <v>143</v>
      </c>
      <c r="B37" s="1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P37" s="269" t="s">
        <v>129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N37" s="1"/>
      <c r="AO37" s="1"/>
      <c r="AP37" s="1"/>
      <c r="AQ37" s="1"/>
      <c r="AR37" s="1"/>
    </row>
    <row r="38" spans="1:44" ht="26.25">
      <c r="A38" s="19" t="s">
        <v>133</v>
      </c>
      <c r="B38" s="1"/>
      <c r="D38" s="20"/>
      <c r="E38" s="20"/>
      <c r="F38" s="20"/>
      <c r="G38" s="20"/>
      <c r="H38" s="20"/>
      <c r="I38" s="20"/>
      <c r="J38" s="20"/>
      <c r="K38" s="20"/>
      <c r="L38" s="20"/>
      <c r="M38" s="20"/>
      <c r="P38" s="269" t="s">
        <v>130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O38" s="1"/>
      <c r="AP38" s="1"/>
      <c r="AQ38" s="1"/>
      <c r="AR38" s="27"/>
    </row>
    <row r="39" spans="1:44" ht="26.25">
      <c r="A39" s="19" t="s">
        <v>134</v>
      </c>
      <c r="B39" s="1"/>
      <c r="D39" s="19"/>
      <c r="E39" s="20"/>
      <c r="F39" s="20"/>
      <c r="G39" s="20"/>
      <c r="H39" s="20"/>
      <c r="I39" s="20"/>
      <c r="J39" s="20"/>
      <c r="K39" s="20"/>
      <c r="L39" s="20"/>
      <c r="M39" s="20"/>
      <c r="P39" s="269" t="s">
        <v>131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O39" s="1"/>
      <c r="AP39" s="1"/>
      <c r="AQ39" s="1"/>
      <c r="AR39" s="27"/>
    </row>
    <row r="40" spans="1:44" ht="26.25">
      <c r="A40" s="19" t="s">
        <v>135</v>
      </c>
      <c r="B40" s="1"/>
      <c r="D40" s="20"/>
      <c r="E40" s="20"/>
      <c r="F40" s="20"/>
      <c r="I40" s="20"/>
      <c r="J40" s="20"/>
      <c r="K40" s="20"/>
      <c r="L40" s="20"/>
      <c r="M40" s="2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44" ht="26.25">
      <c r="A41" s="19" t="s">
        <v>99</v>
      </c>
      <c r="B41" s="1"/>
      <c r="D41" s="20"/>
      <c r="E41" s="20"/>
      <c r="F41" s="20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44"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spans="1:44"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5" spans="1:44" ht="26.25">
      <c r="E45" s="20"/>
      <c r="F45" s="20"/>
    </row>
    <row r="46" spans="1:44" ht="26.25">
      <c r="E46" s="20"/>
      <c r="F46" s="20"/>
    </row>
    <row r="47" spans="1:44" ht="26.25">
      <c r="E47" s="20"/>
      <c r="F47" s="20"/>
    </row>
    <row r="48" spans="1:44" ht="26.25">
      <c r="E48" s="20"/>
      <c r="F48" s="20"/>
    </row>
    <row r="49" spans="5:6" ht="26.25">
      <c r="E49" s="20"/>
      <c r="F49" s="20"/>
    </row>
    <row r="50" spans="5:6" ht="26.25">
      <c r="E50" s="20"/>
    </row>
  </sheetData>
  <sheetProtection sheet="1" formatCells="0" formatColumns="0" formatRows="0" insertColumns="0" insertRows="0" insertHyperlinks="0" deleteColumns="0" deleteRows="0" sort="0"/>
  <mergeCells count="50">
    <mergeCell ref="AV3:AV4"/>
    <mergeCell ref="AW3:AW4"/>
    <mergeCell ref="A30:C30"/>
    <mergeCell ref="X25:X26"/>
    <mergeCell ref="X21:X22"/>
    <mergeCell ref="X23:X24"/>
    <mergeCell ref="AH3:AJ3"/>
    <mergeCell ref="AQ3:AU3"/>
    <mergeCell ref="X19:X20"/>
    <mergeCell ref="X15:X16"/>
    <mergeCell ref="X13:X14"/>
    <mergeCell ref="X17:X18"/>
    <mergeCell ref="AB3:AB4"/>
    <mergeCell ref="AK3:AK4"/>
    <mergeCell ref="AL3:AL4"/>
    <mergeCell ref="H15:H16"/>
    <mergeCell ref="A1:C1"/>
    <mergeCell ref="I1:M1"/>
    <mergeCell ref="H11:H12"/>
    <mergeCell ref="P11:P12"/>
    <mergeCell ref="X11:X12"/>
    <mergeCell ref="H5:H6"/>
    <mergeCell ref="P5:P6"/>
    <mergeCell ref="H7:H8"/>
    <mergeCell ref="P7:P8"/>
    <mergeCell ref="H9:H10"/>
    <mergeCell ref="P9:P10"/>
    <mergeCell ref="X5:X6"/>
    <mergeCell ref="X7:X8"/>
    <mergeCell ref="X9:X10"/>
    <mergeCell ref="K3:K4"/>
    <mergeCell ref="L3:L4"/>
    <mergeCell ref="D30:F30"/>
    <mergeCell ref="C29:D29"/>
    <mergeCell ref="H17:H18"/>
    <mergeCell ref="P17:P18"/>
    <mergeCell ref="H19:H20"/>
    <mergeCell ref="P19:P20"/>
    <mergeCell ref="H25:H26"/>
    <mergeCell ref="P25:P26"/>
    <mergeCell ref="H21:H22"/>
    <mergeCell ref="P21:P22"/>
    <mergeCell ref="H23:H24"/>
    <mergeCell ref="P23:P24"/>
    <mergeCell ref="S3:S4"/>
    <mergeCell ref="T3:T4"/>
    <mergeCell ref="AA3:AA4"/>
    <mergeCell ref="P15:P16"/>
    <mergeCell ref="H13:H14"/>
    <mergeCell ref="P13:P14"/>
  </mergeCells>
  <conditionalFormatting sqref="M5:M6">
    <cfRule type="duplicateValues" dxfId="651" priority="404"/>
    <cfRule type="iconSet" priority="403">
      <iconSet>
        <cfvo type="percent" val="0"/>
        <cfvo type="percent" val="12"/>
        <cfvo type="percent" val="13"/>
      </iconSet>
    </cfRule>
  </conditionalFormatting>
  <conditionalFormatting sqref="M7:M8">
    <cfRule type="duplicateValues" dxfId="650" priority="402"/>
    <cfRule type="iconSet" priority="401">
      <iconSet>
        <cfvo type="percent" val="0"/>
        <cfvo type="percent" val="12"/>
        <cfvo type="percent" val="13"/>
      </iconSet>
    </cfRule>
  </conditionalFormatting>
  <conditionalFormatting sqref="M9:M10">
    <cfRule type="iconSet" priority="399">
      <iconSet>
        <cfvo type="percent" val="0"/>
        <cfvo type="percent" val="12"/>
        <cfvo type="percent" val="13"/>
      </iconSet>
    </cfRule>
    <cfRule type="duplicateValues" dxfId="649" priority="400"/>
  </conditionalFormatting>
  <conditionalFormatting sqref="M11:M12">
    <cfRule type="duplicateValues" dxfId="648" priority="398"/>
    <cfRule type="iconSet" priority="397">
      <iconSet>
        <cfvo type="percent" val="0"/>
        <cfvo type="percent" val="12"/>
        <cfvo type="percent" val="13"/>
      </iconSet>
    </cfRule>
  </conditionalFormatting>
  <conditionalFormatting sqref="M13:M14">
    <cfRule type="duplicateValues" dxfId="647" priority="396"/>
    <cfRule type="iconSet" priority="395">
      <iconSet>
        <cfvo type="percent" val="0"/>
        <cfvo type="percent" val="12"/>
        <cfvo type="percent" val="13"/>
      </iconSet>
    </cfRule>
  </conditionalFormatting>
  <conditionalFormatting sqref="M15:M16">
    <cfRule type="duplicateValues" dxfId="646" priority="394"/>
    <cfRule type="iconSet" priority="393">
      <iconSet>
        <cfvo type="percent" val="0"/>
        <cfvo type="percent" val="12"/>
        <cfvo type="percent" val="13"/>
      </iconSet>
    </cfRule>
  </conditionalFormatting>
  <conditionalFormatting sqref="M17:M18">
    <cfRule type="duplicateValues" dxfId="645" priority="392"/>
    <cfRule type="iconSet" priority="391">
      <iconSet>
        <cfvo type="percent" val="0"/>
        <cfvo type="percent" val="12"/>
        <cfvo type="percent" val="13"/>
      </iconSet>
    </cfRule>
  </conditionalFormatting>
  <conditionalFormatting sqref="M19:M20">
    <cfRule type="duplicateValues" dxfId="644" priority="390"/>
    <cfRule type="iconSet" priority="389">
      <iconSet>
        <cfvo type="percent" val="0"/>
        <cfvo type="percent" val="12"/>
        <cfvo type="percent" val="13"/>
      </iconSet>
    </cfRule>
  </conditionalFormatting>
  <conditionalFormatting sqref="M21:M22">
    <cfRule type="duplicateValues" dxfId="643" priority="388"/>
    <cfRule type="iconSet" priority="387">
      <iconSet>
        <cfvo type="percent" val="0"/>
        <cfvo type="percent" val="12"/>
        <cfvo type="percent" val="13"/>
      </iconSet>
    </cfRule>
  </conditionalFormatting>
  <conditionalFormatting sqref="M23:M24">
    <cfRule type="duplicateValues" dxfId="642" priority="386"/>
    <cfRule type="iconSet" priority="385">
      <iconSet>
        <cfvo type="percent" val="0"/>
        <cfvo type="percent" val="12"/>
        <cfvo type="percent" val="13"/>
      </iconSet>
    </cfRule>
  </conditionalFormatting>
  <conditionalFormatting sqref="M25:M26">
    <cfRule type="duplicateValues" dxfId="641" priority="384"/>
    <cfRule type="iconSet" priority="383">
      <iconSet>
        <cfvo type="percent" val="0"/>
        <cfvo type="percent" val="12"/>
        <cfvo type="percent" val="13"/>
      </iconSet>
    </cfRule>
  </conditionalFormatting>
  <conditionalFormatting sqref="N28 V28:W28 AD28 AI28 AT28">
    <cfRule type="containsText" dxfId="640" priority="335" operator="containsText" text="OK">
      <formula>NOT(ISERROR(SEARCH("OK",N28)))</formula>
    </cfRule>
    <cfRule type="containsText" dxfId="639" priority="336" operator="containsText" text="ERREUR">
      <formula>NOT(ISERROR(SEARCH("ERREUR",N28)))</formula>
    </cfRule>
  </conditionalFormatting>
  <conditionalFormatting sqref="U5:U6">
    <cfRule type="duplicateValues" dxfId="638" priority="382"/>
    <cfRule type="iconSet" priority="381">
      <iconSet>
        <cfvo type="percent" val="0"/>
        <cfvo type="percent" val="12"/>
        <cfvo type="percent" val="13"/>
      </iconSet>
    </cfRule>
  </conditionalFormatting>
  <conditionalFormatting sqref="U7:U8">
    <cfRule type="duplicateValues" dxfId="637" priority="380"/>
    <cfRule type="iconSet" priority="379">
      <iconSet>
        <cfvo type="percent" val="0"/>
        <cfvo type="percent" val="12"/>
        <cfvo type="percent" val="13"/>
      </iconSet>
    </cfRule>
  </conditionalFormatting>
  <conditionalFormatting sqref="U9:U10">
    <cfRule type="duplicateValues" dxfId="636" priority="378"/>
    <cfRule type="iconSet" priority="377">
      <iconSet>
        <cfvo type="percent" val="0"/>
        <cfvo type="percent" val="12"/>
        <cfvo type="percent" val="13"/>
      </iconSet>
    </cfRule>
  </conditionalFormatting>
  <conditionalFormatting sqref="U11:U12">
    <cfRule type="iconSet" priority="375">
      <iconSet>
        <cfvo type="percent" val="0"/>
        <cfvo type="percent" val="12"/>
        <cfvo type="percent" val="13"/>
      </iconSet>
    </cfRule>
    <cfRule type="duplicateValues" dxfId="635" priority="376"/>
  </conditionalFormatting>
  <conditionalFormatting sqref="U13:U14">
    <cfRule type="iconSet" priority="373">
      <iconSet>
        <cfvo type="percent" val="0"/>
        <cfvo type="percent" val="12"/>
        <cfvo type="percent" val="13"/>
      </iconSet>
    </cfRule>
    <cfRule type="duplicateValues" dxfId="634" priority="374"/>
  </conditionalFormatting>
  <conditionalFormatting sqref="U15:U16">
    <cfRule type="duplicateValues" dxfId="633" priority="372"/>
    <cfRule type="iconSet" priority="371">
      <iconSet>
        <cfvo type="percent" val="0"/>
        <cfvo type="percent" val="12"/>
        <cfvo type="percent" val="13"/>
      </iconSet>
    </cfRule>
  </conditionalFormatting>
  <conditionalFormatting sqref="U17:U18">
    <cfRule type="duplicateValues" dxfId="632" priority="370"/>
    <cfRule type="iconSet" priority="369">
      <iconSet>
        <cfvo type="percent" val="0"/>
        <cfvo type="percent" val="12"/>
        <cfvo type="percent" val="13"/>
      </iconSet>
    </cfRule>
  </conditionalFormatting>
  <conditionalFormatting sqref="U19:U20">
    <cfRule type="duplicateValues" dxfId="631" priority="368"/>
    <cfRule type="iconSet" priority="367">
      <iconSet>
        <cfvo type="percent" val="0"/>
        <cfvo type="percent" val="12"/>
        <cfvo type="percent" val="13"/>
      </iconSet>
    </cfRule>
  </conditionalFormatting>
  <conditionalFormatting sqref="U21:U22">
    <cfRule type="duplicateValues" dxfId="630" priority="366"/>
    <cfRule type="iconSet" priority="365">
      <iconSet>
        <cfvo type="percent" val="0"/>
        <cfvo type="percent" val="12"/>
        <cfvo type="percent" val="13"/>
      </iconSet>
    </cfRule>
  </conditionalFormatting>
  <conditionalFormatting sqref="U23:U24">
    <cfRule type="duplicateValues" dxfId="629" priority="364"/>
    <cfRule type="iconSet" priority="363">
      <iconSet>
        <cfvo type="percent" val="0"/>
        <cfvo type="percent" val="12"/>
        <cfvo type="percent" val="13"/>
      </iconSet>
    </cfRule>
  </conditionalFormatting>
  <conditionalFormatting sqref="U25:U26">
    <cfRule type="duplicateValues" dxfId="628" priority="362"/>
    <cfRule type="iconSet" priority="361">
      <iconSet>
        <cfvo type="percent" val="0"/>
        <cfvo type="percent" val="12"/>
        <cfvo type="percent" val="13"/>
      </iconSet>
    </cfRule>
  </conditionalFormatting>
  <conditionalFormatting sqref="AC5:AC6">
    <cfRule type="duplicateValues" dxfId="627" priority="360"/>
    <cfRule type="iconSet" priority="359">
      <iconSet>
        <cfvo type="percent" val="0"/>
        <cfvo type="percent" val="12"/>
        <cfvo type="percent" val="13"/>
      </iconSet>
    </cfRule>
  </conditionalFormatting>
  <conditionalFormatting sqref="AC7:AC8">
    <cfRule type="duplicateValues" dxfId="626" priority="358"/>
    <cfRule type="iconSet" priority="357">
      <iconSet>
        <cfvo type="percent" val="0"/>
        <cfvo type="percent" val="12"/>
        <cfvo type="percent" val="13"/>
      </iconSet>
    </cfRule>
  </conditionalFormatting>
  <conditionalFormatting sqref="AC9:AC10">
    <cfRule type="iconSet" priority="355">
      <iconSet>
        <cfvo type="percent" val="0"/>
        <cfvo type="percent" val="12"/>
        <cfvo type="percent" val="13"/>
      </iconSet>
    </cfRule>
    <cfRule type="duplicateValues" dxfId="625" priority="356"/>
  </conditionalFormatting>
  <conditionalFormatting sqref="AC11:AC12">
    <cfRule type="duplicateValues" dxfId="624" priority="354"/>
    <cfRule type="iconSet" priority="353">
      <iconSet>
        <cfvo type="percent" val="0"/>
        <cfvo type="percent" val="12"/>
        <cfvo type="percent" val="13"/>
      </iconSet>
    </cfRule>
  </conditionalFormatting>
  <conditionalFormatting sqref="AC13:AC14">
    <cfRule type="iconSet" priority="351">
      <iconSet>
        <cfvo type="percent" val="0"/>
        <cfvo type="percent" val="12"/>
        <cfvo type="percent" val="13"/>
      </iconSet>
    </cfRule>
    <cfRule type="duplicateValues" dxfId="623" priority="352"/>
  </conditionalFormatting>
  <conditionalFormatting sqref="AC15:AC16">
    <cfRule type="duplicateValues" dxfId="622" priority="350"/>
    <cfRule type="iconSet" priority="349">
      <iconSet>
        <cfvo type="percent" val="0"/>
        <cfvo type="percent" val="12"/>
        <cfvo type="percent" val="13"/>
      </iconSet>
    </cfRule>
  </conditionalFormatting>
  <conditionalFormatting sqref="AC17:AC18">
    <cfRule type="duplicateValues" dxfId="621" priority="348"/>
    <cfRule type="iconSet" priority="347">
      <iconSet>
        <cfvo type="percent" val="0"/>
        <cfvo type="percent" val="12"/>
        <cfvo type="percent" val="13"/>
      </iconSet>
    </cfRule>
  </conditionalFormatting>
  <conditionalFormatting sqref="AC19:AC20">
    <cfRule type="duplicateValues" dxfId="620" priority="346"/>
    <cfRule type="iconSet" priority="345">
      <iconSet>
        <cfvo type="percent" val="0"/>
        <cfvo type="percent" val="12"/>
        <cfvo type="percent" val="13"/>
      </iconSet>
    </cfRule>
  </conditionalFormatting>
  <conditionalFormatting sqref="AC21:AC22">
    <cfRule type="iconSet" priority="343">
      <iconSet>
        <cfvo type="percent" val="0"/>
        <cfvo type="percent" val="12"/>
        <cfvo type="percent" val="13"/>
      </iconSet>
    </cfRule>
    <cfRule type="duplicateValues" dxfId="619" priority="344"/>
  </conditionalFormatting>
  <conditionalFormatting sqref="AC23:AC24">
    <cfRule type="duplicateValues" dxfId="618" priority="342"/>
    <cfRule type="iconSet" priority="341">
      <iconSet>
        <cfvo type="percent" val="0"/>
        <cfvo type="percent" val="12"/>
        <cfvo type="percent" val="13"/>
      </iconSet>
    </cfRule>
  </conditionalFormatting>
  <conditionalFormatting sqref="AC25:AC26">
    <cfRule type="duplicateValues" dxfId="617" priority="340"/>
    <cfRule type="iconSet" priority="339">
      <iconSet>
        <cfvo type="percent" val="0"/>
        <cfvo type="percent" val="12"/>
        <cfvo type="percent" val="13"/>
      </iconSet>
    </cfRule>
  </conditionalFormatting>
  <conditionalFormatting sqref="AP27:AP28">
    <cfRule type="duplicateValues" dxfId="616" priority="308"/>
    <cfRule type="duplicateValues" dxfId="615" priority="307"/>
    <cfRule type="duplicateValues" dxfId="614" priority="310"/>
  </conditionalFormatting>
  <conditionalFormatting sqref="AQ5:AQ26">
    <cfRule type="duplicateValues" dxfId="613" priority="496"/>
  </conditionalFormatting>
  <conditionalFormatting sqref="AQ6:AQ26">
    <cfRule type="duplicateValues" dxfId="612" priority="498"/>
    <cfRule type="duplicateValues" dxfId="611" priority="500"/>
    <cfRule type="duplicateValues" dxfId="610" priority="501"/>
  </conditionalFormatting>
  <pageMargins left="0.13" right="0.16" top="0.25" bottom="0.44" header="0.17" footer="0.31496062992125984"/>
  <pageSetup paperSize="9"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3FCDFF"/>
  </sheetPr>
  <dimension ref="A1:AW52"/>
  <sheetViews>
    <sheetView zoomScale="60" zoomScaleNormal="60" workbookViewId="0">
      <selection activeCell="A39" sqref="A39"/>
    </sheetView>
  </sheetViews>
  <sheetFormatPr baseColWidth="10" defaultColWidth="11.42578125" defaultRowHeight="15"/>
  <cols>
    <col min="1" max="2" width="5.5703125" style="80" customWidth="1"/>
    <col min="3" max="3" width="28" style="80" customWidth="1"/>
    <col min="4" max="4" width="26.140625" style="80" customWidth="1"/>
    <col min="5" max="5" width="12.28515625" style="80" customWidth="1"/>
    <col min="6" max="6" width="5.42578125" style="80" customWidth="1"/>
    <col min="7" max="7" width="5.7109375" style="80" customWidth="1"/>
    <col min="8" max="8" width="6.5703125" style="80" customWidth="1"/>
    <col min="9" max="9" width="27.42578125" style="80" customWidth="1"/>
    <col min="10" max="12" width="8.140625" style="80" customWidth="1"/>
    <col min="13" max="13" width="9.7109375" style="80" customWidth="1"/>
    <col min="14" max="14" width="8.140625" style="80" customWidth="1"/>
    <col min="15" max="15" width="7" style="80" customWidth="1"/>
    <col min="16" max="16" width="7.85546875" style="80" customWidth="1"/>
    <col min="17" max="17" width="29" style="80" customWidth="1"/>
    <col min="18" max="20" width="8.85546875" style="80" customWidth="1"/>
    <col min="21" max="21" width="10" style="80" customWidth="1"/>
    <col min="22" max="22" width="9.42578125" style="80" customWidth="1"/>
    <col min="23" max="23" width="6" style="80" customWidth="1"/>
    <col min="24" max="24" width="8" style="80" customWidth="1"/>
    <col min="25" max="25" width="27.28515625" style="80" customWidth="1"/>
    <col min="26" max="28" width="8.85546875" style="80" customWidth="1"/>
    <col min="29" max="29" width="9.85546875" style="80" customWidth="1"/>
    <col min="30" max="30" width="9.7109375" style="80" customWidth="1"/>
    <col min="31" max="31" width="7.42578125" style="80" customWidth="1"/>
    <col min="32" max="32" width="8.140625" style="80" customWidth="1"/>
    <col min="33" max="33" width="27.42578125" style="80" customWidth="1"/>
    <col min="34" max="34" width="11" style="80" customWidth="1"/>
    <col min="35" max="35" width="10.42578125" style="80" customWidth="1"/>
    <col min="36" max="38" width="10.7109375" style="80" customWidth="1"/>
    <col min="39" max="39" width="6" style="80" customWidth="1"/>
    <col min="40" max="41" width="9.7109375" style="80" hidden="1" customWidth="1"/>
    <col min="42" max="42" width="11.42578125" style="80" hidden="1" customWidth="1"/>
    <col min="43" max="43" width="11.5703125" style="80" customWidth="1"/>
    <col min="44" max="44" width="27.140625" style="80" customWidth="1"/>
    <col min="45" max="45" width="13.140625" style="80" customWidth="1"/>
    <col min="46" max="46" width="11.42578125" style="80" customWidth="1"/>
    <col min="47" max="47" width="10.28515625" style="80" customWidth="1"/>
    <col min="48" max="48" width="11.140625" style="80" customWidth="1"/>
    <col min="49" max="49" width="11.42578125" style="80"/>
    <col min="50" max="50" width="11.7109375" style="80" customWidth="1"/>
    <col min="51" max="51" width="12.85546875" style="80" customWidth="1"/>
    <col min="52" max="16384" width="11.42578125" style="80"/>
  </cols>
  <sheetData>
    <row r="1" spans="1:49" ht="55.5" customHeight="1">
      <c r="A1" s="422" t="s">
        <v>29</v>
      </c>
      <c r="B1" s="422"/>
      <c r="C1" s="422"/>
      <c r="D1" s="159" t="s">
        <v>30</v>
      </c>
      <c r="E1" s="158"/>
      <c r="F1" s="158"/>
      <c r="G1" s="158"/>
      <c r="H1" s="158"/>
      <c r="I1" s="423" t="s">
        <v>31</v>
      </c>
      <c r="J1" s="423"/>
      <c r="K1" s="423"/>
      <c r="L1" s="423"/>
      <c r="M1" s="42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9" ht="33" customHeight="1" thickBot="1">
      <c r="A2" s="296"/>
      <c r="B2" s="296"/>
      <c r="C2" s="296"/>
      <c r="D2" s="159"/>
      <c r="E2" s="158"/>
      <c r="F2" s="158"/>
      <c r="G2" s="158"/>
      <c r="H2" s="158"/>
      <c r="I2" s="283"/>
      <c r="J2" s="283"/>
      <c r="K2" s="283"/>
      <c r="L2" s="283"/>
      <c r="M2" s="28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9" ht="27" customHeight="1" thickBot="1">
      <c r="A3" s="2"/>
      <c r="B3" s="2"/>
      <c r="C3" s="3"/>
      <c r="D3" s="3"/>
      <c r="E3" s="295" t="s">
        <v>15</v>
      </c>
      <c r="F3" s="3"/>
      <c r="G3" s="1"/>
      <c r="H3" s="1"/>
      <c r="I3" s="11" t="s">
        <v>5</v>
      </c>
      <c r="J3" s="1"/>
      <c r="K3" s="416" t="s">
        <v>124</v>
      </c>
      <c r="L3" s="418" t="s">
        <v>123</v>
      </c>
      <c r="M3" s="1"/>
      <c r="N3" s="1"/>
      <c r="O3" s="11"/>
      <c r="P3" s="11"/>
      <c r="Q3" s="11" t="s">
        <v>6</v>
      </c>
      <c r="R3" s="1"/>
      <c r="S3" s="416" t="s">
        <v>124</v>
      </c>
      <c r="T3" s="418" t="s">
        <v>123</v>
      </c>
      <c r="U3" s="1"/>
      <c r="V3" s="1"/>
      <c r="W3" s="1"/>
      <c r="X3" s="11"/>
      <c r="Y3" s="11" t="s">
        <v>7</v>
      </c>
      <c r="Z3" s="1"/>
      <c r="AA3" s="416" t="s">
        <v>124</v>
      </c>
      <c r="AB3" s="418" t="s">
        <v>123</v>
      </c>
      <c r="AC3" s="1"/>
      <c r="AD3" s="1"/>
      <c r="AE3" s="1"/>
      <c r="AF3" s="1"/>
      <c r="AH3" s="436" t="s">
        <v>19</v>
      </c>
      <c r="AI3" s="437"/>
      <c r="AJ3" s="438"/>
      <c r="AK3" s="450" t="s">
        <v>124</v>
      </c>
      <c r="AL3" s="428" t="s">
        <v>123</v>
      </c>
      <c r="AM3"/>
      <c r="AN3" s="81"/>
      <c r="AO3" s="81"/>
      <c r="AP3" s="79"/>
      <c r="AQ3" s="433" t="s">
        <v>12</v>
      </c>
      <c r="AR3" s="434"/>
      <c r="AS3" s="434"/>
      <c r="AT3" s="434"/>
      <c r="AU3" s="435"/>
      <c r="AV3" s="450" t="s">
        <v>124</v>
      </c>
      <c r="AW3" s="428" t="s">
        <v>123</v>
      </c>
    </row>
    <row r="4" spans="1:49" ht="27" customHeight="1" thickBot="1">
      <c r="A4" s="82"/>
      <c r="B4" s="235"/>
      <c r="C4" s="311" t="s">
        <v>120</v>
      </c>
      <c r="D4" s="84" t="s">
        <v>14</v>
      </c>
      <c r="E4" s="288" t="s">
        <v>82</v>
      </c>
      <c r="F4" s="3"/>
      <c r="G4" s="30"/>
      <c r="H4" s="309" t="s">
        <v>17</v>
      </c>
      <c r="I4" s="340" t="s">
        <v>10</v>
      </c>
      <c r="J4" s="339" t="s">
        <v>4</v>
      </c>
      <c r="K4" s="417"/>
      <c r="L4" s="419"/>
      <c r="M4" s="337" t="s">
        <v>11</v>
      </c>
      <c r="N4" s="338" t="s">
        <v>8</v>
      </c>
      <c r="O4" s="31"/>
      <c r="P4" s="309" t="s">
        <v>17</v>
      </c>
      <c r="Q4" s="340" t="s">
        <v>10</v>
      </c>
      <c r="R4" s="339" t="s">
        <v>4</v>
      </c>
      <c r="S4" s="417"/>
      <c r="T4" s="419"/>
      <c r="U4" s="337" t="s">
        <v>11</v>
      </c>
      <c r="V4" s="338" t="s">
        <v>8</v>
      </c>
      <c r="W4" s="32"/>
      <c r="X4" s="309" t="s">
        <v>17</v>
      </c>
      <c r="Y4" s="340" t="s">
        <v>10</v>
      </c>
      <c r="Z4" s="339" t="s">
        <v>4</v>
      </c>
      <c r="AA4" s="417"/>
      <c r="AB4" s="419"/>
      <c r="AC4" s="337" t="s">
        <v>11</v>
      </c>
      <c r="AD4" s="338" t="s">
        <v>8</v>
      </c>
      <c r="AE4" s="1"/>
      <c r="AF4" s="1"/>
      <c r="AG4" s="308" t="s">
        <v>0</v>
      </c>
      <c r="AH4" s="267" t="s">
        <v>1</v>
      </c>
      <c r="AI4" s="182" t="s">
        <v>2</v>
      </c>
      <c r="AJ4" s="305" t="s">
        <v>11</v>
      </c>
      <c r="AK4" s="451"/>
      <c r="AL4" s="444"/>
      <c r="AM4"/>
      <c r="AN4" s="85" t="s">
        <v>3</v>
      </c>
      <c r="AO4" s="165"/>
      <c r="AP4" s="211" t="s">
        <v>18</v>
      </c>
      <c r="AQ4" s="224" t="s">
        <v>16</v>
      </c>
      <c r="AR4" s="257" t="s">
        <v>0</v>
      </c>
      <c r="AS4" s="180" t="s">
        <v>1</v>
      </c>
      <c r="AT4" s="256" t="s">
        <v>2</v>
      </c>
      <c r="AU4" s="215" t="s">
        <v>11</v>
      </c>
      <c r="AV4" s="451"/>
      <c r="AW4" s="444"/>
    </row>
    <row r="5" spans="1:49" ht="27" customHeight="1">
      <c r="A5" s="86">
        <v>1</v>
      </c>
      <c r="B5" s="183"/>
      <c r="C5" s="183"/>
      <c r="D5" s="184"/>
      <c r="E5" s="289"/>
      <c r="G5" s="292">
        <v>1</v>
      </c>
      <c r="H5" s="424">
        <v>1</v>
      </c>
      <c r="I5" s="39" t="str">
        <f t="shared" ref="I5:I28" si="0">IF(ISNA(MATCH(G5,$E$5:$E$28,0)),"",INDEX($C$5:$C$28,MATCH(G5,$E$5:$E$28,0)))</f>
        <v/>
      </c>
      <c r="J5" s="39">
        <f>IF(M5+M6=0,0,IF(M5=M6,2,IF(M5&lt;M6,1,5)))</f>
        <v>0</v>
      </c>
      <c r="K5" s="39">
        <f>IF(N6="","",IF(OR(AND(N6&gt;0,N6&lt;5)),1,0))</f>
        <v>0</v>
      </c>
      <c r="L5" s="39">
        <f t="shared" ref="L5:L26" si="1">IF(N5="","",IF(OR(AND(N5&lt;14,N5&gt;7)),1,0))</f>
        <v>0</v>
      </c>
      <c r="M5" s="122"/>
      <c r="N5" s="121">
        <f>SUM(M5-M6)</f>
        <v>0</v>
      </c>
      <c r="O5" s="1"/>
      <c r="P5" s="431">
        <v>12</v>
      </c>
      <c r="Q5" s="15" t="str">
        <f>IF(M5=M6," ",IF(M5&gt;M6,I5,I6))</f>
        <v xml:space="preserve"> </v>
      </c>
      <c r="R5" s="39">
        <f>IF(U5+U6=0,0,IF(U5=U6,2,IF(U5&lt;U6,1,5)))</f>
        <v>0</v>
      </c>
      <c r="S5" s="39">
        <f>IF(V6="","",IF(OR(AND(V6&gt;0,V6&lt;5)),1,0))</f>
        <v>0</v>
      </c>
      <c r="T5" s="39">
        <f t="shared" ref="T5:T28" si="2">IF(V5="","",IF(OR(AND(V5&lt;14,V5&gt;7)),1,0))</f>
        <v>0</v>
      </c>
      <c r="U5" s="122"/>
      <c r="V5" s="39">
        <f>SUM(U5-U6)</f>
        <v>0</v>
      </c>
      <c r="W5" s="1"/>
      <c r="X5" s="431">
        <v>6</v>
      </c>
      <c r="Y5" s="25" t="str">
        <f>IF(U5=U6," ",IF(U5&gt;U6,Q5,Q6))</f>
        <v xml:space="preserve"> </v>
      </c>
      <c r="Z5" s="39">
        <f>IF(AC5+AC6=0,0,IF(AC5=AC6,2,IF(AC5&lt;AC6,1,5)))</f>
        <v>0</v>
      </c>
      <c r="AA5" s="39">
        <f>IF(AD6="","",IF(OR(AND(AD6&gt;0,AD6&lt;5)),1,0))</f>
        <v>0</v>
      </c>
      <c r="AB5" s="39">
        <f t="shared" ref="AB5:AB28" si="3">IF(AD5="","",IF(OR(AND(AD5&lt;14,AD5&gt;7)),1,0))</f>
        <v>0</v>
      </c>
      <c r="AC5" s="122"/>
      <c r="AD5" s="39">
        <f>SUM(AC5-AC6)</f>
        <v>0</v>
      </c>
      <c r="AE5" s="1"/>
      <c r="AF5" s="12">
        <v>1</v>
      </c>
      <c r="AG5" s="8" t="str">
        <f>+I5</f>
        <v/>
      </c>
      <c r="AH5" s="325">
        <f>SUM(IFERROR(VLOOKUP(AG5,I$5:N$28,2,0),0),IFERROR(VLOOKUP(AG5,I$5:N$28,3,0),0),IFERROR(VLOOKUP(AG5,I$5:N$28,4,0),0),IFERROR(VLOOKUP(AG5,Q$5:V$28,2,0),0),IFERROR(VLOOKUP(AG5,Q$5:V$28,3,0),0),IFERROR(VLOOKUP(AG5,Q$5:V$28,4,0),0),IFERROR(VLOOKUP(AG5,Y$5:AD$28,2,0),0),IFERROR(VLOOKUP(AG5,Y$5:AD$28,3,0),0),IFERROR(VLOOKUP(AG5,Y$5:AD$28,4,0),0))</f>
        <v>0</v>
      </c>
      <c r="AI5" s="181">
        <f>SUM(IFERROR(VLOOKUP(AG5,I$5:N$28,6,0),0),IFERROR(VLOOKUP(AG5,Q$5:V$28,6,0),0),IFERROR(VLOOKUP(AG5,Y$5:AD$28,6,0),0))</f>
        <v>0</v>
      </c>
      <c r="AJ5" s="383">
        <f>SUM(IFERROR(VLOOKUP(AG5,I$5:N$28,5,0),0),IFERROR(VLOOKUP(AG5,Q$5:V$28,5,0),0),IFERROR(VLOOKUP(AG5,Y$5:AD$28,5,0),0))</f>
        <v>0</v>
      </c>
      <c r="AK5" s="341">
        <f>SUM(IFERROR(VLOOKUP(AG5,I$5:N$28,3,0),0),IFERROR(VLOOKUP(AG5,Q$5:V$28,3,0),0),IFERROR(VLOOKUP(AG5,Y$5:AD$28,3,0),0))</f>
        <v>0</v>
      </c>
      <c r="AL5" s="34">
        <f>SUM(IFERROR(VLOOKUP(AG5,I$5:N$28,4,0),0),IFERROR(VLOOKUP(AG5,Q$5:V$28,4,0),0),IFERROR(VLOOKUP(AG5,Y$5:AD$28,4,0),0))</f>
        <v>0</v>
      </c>
      <c r="AM5"/>
      <c r="AN5" s="179" t="str">
        <f>IF(OR(AG5="",AH5="",AI5="",AJ5=""),"",RANK(AH5,$AH$5:$AH$28)+SUM(-AI5/100)-(+AJ5/10000)-(+AL5/1000000)-(+AK5/10000000)+COUNTIF(AG$5:AG$28,"&lt;="&amp;AG5+1)/1000000+ROW()/100000000)</f>
        <v/>
      </c>
      <c r="AO5"/>
      <c r="AP5" s="62" t="str">
        <f>IF(AG5="","",SMALL(AN$5:AN$28,ROWS(AH$5:AH5)))</f>
        <v/>
      </c>
      <c r="AQ5" s="75" t="str">
        <f>IF(AP5="","",1)</f>
        <v/>
      </c>
      <c r="AR5" s="62" t="str">
        <f t="shared" ref="AR5:AR28" si="4">IF(OR(AG5="",AH5=""),"",INDEX($AG$5:$AG$28,MATCH(AP5,$AN$5:$AN$28,0)))</f>
        <v/>
      </c>
      <c r="AS5" s="249" t="str">
        <f t="shared" ref="AS5:AS28" si="5">IF(AG5="","",INDEX($AH$5:$AH$28,MATCH(AP5,$AN$5:$AN$28,0)))</f>
        <v/>
      </c>
      <c r="AT5" s="273" t="str">
        <f t="shared" ref="AT5:AT28" si="6">IF(AG5="","",INDEX($AI$5:$AI$28,MATCH(AP5,$AN$5:$AN$28,0)))</f>
        <v/>
      </c>
      <c r="AU5" s="273" t="str">
        <f t="shared" ref="AU5:AU28" si="7">IF(AG5="","",INDEX($AJ$5:$AJ$28,MATCH(AP5,$AN$5:$AN$28,0)))</f>
        <v/>
      </c>
      <c r="AV5" s="344" t="str">
        <f>IF(AG5="","",INDEX($AK$5:$AK$28,MATCH(AP5,$AN$5:$AN$28,0)))</f>
        <v/>
      </c>
      <c r="AW5" s="74" t="str">
        <f>IF(AG5="","",INDEX($AL$5:$AL$28,MATCH(AP5,$AN$5:$AN$28,0)))</f>
        <v/>
      </c>
    </row>
    <row r="6" spans="1:49" ht="27" customHeight="1" thickBot="1">
      <c r="A6" s="7">
        <v>2</v>
      </c>
      <c r="B6" s="185"/>
      <c r="C6" s="185"/>
      <c r="D6" s="186"/>
      <c r="E6" s="290"/>
      <c r="G6" s="293">
        <v>2</v>
      </c>
      <c r="H6" s="425"/>
      <c r="I6" s="59" t="str">
        <f t="shared" si="0"/>
        <v/>
      </c>
      <c r="J6" s="40">
        <f>IF(M5+M6=0,0,IF(M5=M6,2,IF(M5&gt;M6,1,5)))</f>
        <v>0</v>
      </c>
      <c r="K6" s="59">
        <f>IF(N5="","",IF(OR(AND(N5&gt;0,N5&lt;5)),1,0))</f>
        <v>0</v>
      </c>
      <c r="L6" s="59">
        <f t="shared" si="1"/>
        <v>0</v>
      </c>
      <c r="M6" s="123"/>
      <c r="N6" s="102">
        <f>SUM(M6-M5)</f>
        <v>0</v>
      </c>
      <c r="O6" s="1"/>
      <c r="P6" s="432"/>
      <c r="Q6" s="16" t="str">
        <f>IF(M7=M8," ",IF(M7&gt;M8,I7,I8))</f>
        <v xml:space="preserve"> </v>
      </c>
      <c r="R6" s="40">
        <f>IF(U5+U6=0,0,IF(U5=U6,2,IF(U5&gt;U6,1,5)))</f>
        <v>0</v>
      </c>
      <c r="S6" s="59">
        <f>IF(V5="","",IF(OR(AND(V5&gt;0,V5&lt;5)),1,0))</f>
        <v>0</v>
      </c>
      <c r="T6" s="59">
        <f t="shared" si="2"/>
        <v>0</v>
      </c>
      <c r="U6" s="123"/>
      <c r="V6" s="9">
        <f>SUM(U6-U5)</f>
        <v>0</v>
      </c>
      <c r="W6" s="1"/>
      <c r="X6" s="432"/>
      <c r="Y6" s="29" t="str">
        <f>IF(U7=U8," ",IF(U7&gt;U8,Q7,Q8))</f>
        <v xml:space="preserve"> </v>
      </c>
      <c r="Z6" s="40">
        <f>IF(AC5+AC6=0,0,IF(AC5=AC6,2,IF(AC5&gt;AC6,1,5)))</f>
        <v>0</v>
      </c>
      <c r="AA6" s="59">
        <f>IF(AD5="","",IF(OR(AND(AD5&gt;0,AD5&lt;5)),1,0))</f>
        <v>0</v>
      </c>
      <c r="AB6" s="59">
        <f t="shared" si="3"/>
        <v>0</v>
      </c>
      <c r="AC6" s="123"/>
      <c r="AD6" s="9">
        <f>SUM(AC6-AC5)</f>
        <v>0</v>
      </c>
      <c r="AE6" s="1"/>
      <c r="AF6" s="13">
        <v>2</v>
      </c>
      <c r="AG6" s="126" t="str">
        <f t="shared" ref="AG6:AG28" si="8">+I6</f>
        <v/>
      </c>
      <c r="AH6" s="364">
        <f t="shared" ref="AH6:AH28" si="9">SUM(IFERROR(VLOOKUP(AG6,I$5:N$28,2,0),0),IFERROR(VLOOKUP(AG6,Q$5:V$28,2,0),0),IFERROR(VLOOKUP(AG6,Y$5:AD$28,2,0),0))</f>
        <v>0</v>
      </c>
      <c r="AI6" s="181">
        <f t="shared" ref="AI6:AI27" si="10">SUM(IFERROR(VLOOKUP(AG6,I$5:N$28,6,0),0),IFERROR(VLOOKUP(AG6,Q$5:V$28,6,0),0),IFERROR(VLOOKUP(AG6,Y$5:AD$28,6,0),0))</f>
        <v>0</v>
      </c>
      <c r="AJ6" s="384">
        <f t="shared" ref="AJ6:AJ28" si="11">SUM(IFERROR(VLOOKUP(AG6,I$5:N$28,3,0),0),IFERROR(VLOOKUP(AG6,Q$5:V$28,3,0),0),IFERROR(VLOOKUP(AG6,Y$5:AD$28,3,0),0))</f>
        <v>0</v>
      </c>
      <c r="AK6" s="342">
        <f t="shared" ref="AK6:AK28" si="12">SUM(IFERROR(VLOOKUP(AG6,I$5:N$28,3,0),0),IFERROR(VLOOKUP(AG6,Q$5:V$28,3,0),0),IFERROR(VLOOKUP(AG6,Y$5:AD$28,3,0),0))</f>
        <v>0</v>
      </c>
      <c r="AL6" s="36">
        <f t="shared" ref="AL6:AL28" si="13">SUM(IFERROR(VLOOKUP(AG6,I$5:N$28,4,0),0),IFERROR(VLOOKUP(AG6,Q$5:V$28,4,0),0),IFERROR(VLOOKUP(AG6,Y$5:AD$28,4,0),0))</f>
        <v>0</v>
      </c>
      <c r="AM6"/>
      <c r="AN6" s="179" t="str">
        <f t="shared" ref="AN6:AN28" si="14">IF(OR(AG6="",AH6="",AI6="",AJ6=""),"",RANK(AH6,$AH$5:$AH$28)+SUM(-AI6/100)-(+AJ6/10000)-(+AL6/1000000)-(+AK6/10000000)+COUNTIF(AG$5:AG$28,"&lt;="&amp;AG6+1)/1000000+ROW()/100000000)</f>
        <v/>
      </c>
      <c r="AO6"/>
      <c r="AP6" s="62" t="str">
        <f>IF(AG6="","",SMALL(AN$5:AN$28,ROWS(AH$5:AH6)))</f>
        <v/>
      </c>
      <c r="AQ6" s="76" t="str">
        <f>IF(AP6="","",IF(AND(AS5=AS6,AT5=AT6,AU5=AU6),AQ5,$AQ$5+1))</f>
        <v/>
      </c>
      <c r="AR6" s="64" t="str">
        <f t="shared" si="4"/>
        <v/>
      </c>
      <c r="AS6" s="249" t="str">
        <f t="shared" si="5"/>
        <v/>
      </c>
      <c r="AT6" s="274" t="str">
        <f t="shared" si="6"/>
        <v/>
      </c>
      <c r="AU6" s="274" t="str">
        <f t="shared" si="7"/>
        <v/>
      </c>
      <c r="AV6" s="345" t="str">
        <f t="shared" ref="AV6:AV28" si="15">IF(AG6="","",INDEX($AK$5:$AK$28,MATCH(AP6,$AN$5:$AN$28,0)))</f>
        <v/>
      </c>
      <c r="AW6" s="137" t="str">
        <f t="shared" ref="AW6:AW28" si="16">IF(AG6="","",INDEX($AL$5:$AL$28,MATCH(AP6,$AN$5:$AN$28,0)))</f>
        <v/>
      </c>
    </row>
    <row r="7" spans="1:49" ht="27" customHeight="1">
      <c r="A7" s="7">
        <v>3</v>
      </c>
      <c r="B7" s="185"/>
      <c r="C7" s="185"/>
      <c r="D7" s="186"/>
      <c r="E7" s="290"/>
      <c r="G7" s="293">
        <v>3</v>
      </c>
      <c r="H7" s="424">
        <v>2</v>
      </c>
      <c r="I7" s="39" t="str">
        <f t="shared" si="0"/>
        <v/>
      </c>
      <c r="J7" s="39">
        <f>IF(M7+M8=0,0,IF(M7=M8,2,IF(M7&lt;M8,1,5)))</f>
        <v>0</v>
      </c>
      <c r="K7" s="39">
        <f>IF(N8="","",IF(OR(AND(N8&gt;0,N8&lt;5)),1,0))</f>
        <v>0</v>
      </c>
      <c r="L7" s="39">
        <f t="shared" si="1"/>
        <v>0</v>
      </c>
      <c r="M7" s="122"/>
      <c r="N7" s="101">
        <f t="shared" ref="N7" si="17">SUM(M7-M8)</f>
        <v>0</v>
      </c>
      <c r="O7" s="1"/>
      <c r="P7" s="431">
        <v>11</v>
      </c>
      <c r="Q7" s="15" t="str">
        <f>IF(M9=M10," ",IF(M9&gt;M10,I9,I10))</f>
        <v xml:space="preserve"> </v>
      </c>
      <c r="R7" s="39">
        <f>IF(U7+U8=0,0,IF(U7=U8,2,IF(U7&lt;U8,1,5)))</f>
        <v>0</v>
      </c>
      <c r="S7" s="39">
        <f>IF(V8="","",IF(OR(AND(V8&gt;0,V8&lt;5)),1,0))</f>
        <v>0</v>
      </c>
      <c r="T7" s="39">
        <f t="shared" si="2"/>
        <v>0</v>
      </c>
      <c r="U7" s="122"/>
      <c r="V7" s="8">
        <f t="shared" ref="V7" si="18">SUM(U7-U8)</f>
        <v>0</v>
      </c>
      <c r="W7" s="1"/>
      <c r="X7" s="431">
        <v>5</v>
      </c>
      <c r="Y7" s="15" t="str">
        <f>IF(U9=U10," ",IF(U9&gt;U10,Q9,Q10))</f>
        <v xml:space="preserve"> </v>
      </c>
      <c r="Z7" s="39">
        <f>IF(AC7+AC8=0,0,IF(AC7=AC8,2,IF(AC7&lt;AC8,1,5)))</f>
        <v>0</v>
      </c>
      <c r="AA7" s="39">
        <f>IF(AD8="","",IF(OR(AND(AD8&gt;0,AD8&lt;5)),1,0))</f>
        <v>0</v>
      </c>
      <c r="AB7" s="39">
        <f t="shared" si="3"/>
        <v>0</v>
      </c>
      <c r="AC7" s="122"/>
      <c r="AD7" s="8">
        <f t="shared" ref="AD7" si="19">SUM(AC7-AC8)</f>
        <v>0</v>
      </c>
      <c r="AE7" s="1"/>
      <c r="AF7" s="13">
        <v>3</v>
      </c>
      <c r="AG7" s="126" t="str">
        <f t="shared" si="8"/>
        <v/>
      </c>
      <c r="AH7" s="364">
        <f t="shared" si="9"/>
        <v>0</v>
      </c>
      <c r="AI7" s="181">
        <f t="shared" si="10"/>
        <v>0</v>
      </c>
      <c r="AJ7" s="384">
        <f t="shared" si="11"/>
        <v>0</v>
      </c>
      <c r="AK7" s="342">
        <f t="shared" si="12"/>
        <v>0</v>
      </c>
      <c r="AL7" s="36">
        <f t="shared" si="13"/>
        <v>0</v>
      </c>
      <c r="AM7"/>
      <c r="AN7" s="179" t="str">
        <f t="shared" si="14"/>
        <v/>
      </c>
      <c r="AO7"/>
      <c r="AP7" s="62" t="str">
        <f>IF(AG7="","",SMALL(AN$5:AN$28,ROWS(AH$5:AH7)))</f>
        <v/>
      </c>
      <c r="AQ7" s="76" t="str">
        <f>IF(AP7="","",IF(AND(AS6=AS7,AT6=AT7,AU6=AU7),AQ6,$AQ$5+2))</f>
        <v/>
      </c>
      <c r="AR7" s="64" t="str">
        <f t="shared" si="4"/>
        <v/>
      </c>
      <c r="AS7" s="249" t="str">
        <f t="shared" si="5"/>
        <v/>
      </c>
      <c r="AT7" s="274" t="str">
        <f t="shared" si="6"/>
        <v/>
      </c>
      <c r="AU7" s="274" t="str">
        <f t="shared" si="7"/>
        <v/>
      </c>
      <c r="AV7" s="345" t="str">
        <f t="shared" si="15"/>
        <v/>
      </c>
      <c r="AW7" s="137" t="str">
        <f t="shared" si="16"/>
        <v/>
      </c>
    </row>
    <row r="8" spans="1:49" ht="27" customHeight="1" thickBot="1">
      <c r="A8" s="7">
        <v>4</v>
      </c>
      <c r="B8" s="185"/>
      <c r="C8" s="185"/>
      <c r="D8" s="186"/>
      <c r="E8" s="290"/>
      <c r="G8" s="293">
        <v>4</v>
      </c>
      <c r="H8" s="425"/>
      <c r="I8" s="59" t="str">
        <f t="shared" si="0"/>
        <v/>
      </c>
      <c r="J8" s="40">
        <f>IF(M7+M8=0,0,IF(M7=M8,2,IF(M7&gt;M8,1,5)))</f>
        <v>0</v>
      </c>
      <c r="K8" s="59">
        <f>IF(N7="","",IF(OR(AND(N7&gt;0,N7&lt;5)),1,0))</f>
        <v>0</v>
      </c>
      <c r="L8" s="59">
        <f t="shared" si="1"/>
        <v>0</v>
      </c>
      <c r="M8" s="123"/>
      <c r="N8" s="102">
        <f t="shared" ref="N8" si="20">SUM(M8-M7)</f>
        <v>0</v>
      </c>
      <c r="O8" s="1"/>
      <c r="P8" s="432"/>
      <c r="Q8" s="16" t="str">
        <f>IF(M11=M12," ",IF(M11&gt;M12,I11,I12))</f>
        <v xml:space="preserve"> </v>
      </c>
      <c r="R8" s="40">
        <f>IF(U7+U8=0,0,IF(U7=U8,2,IF(U7&gt;U8,1,5)))</f>
        <v>0</v>
      </c>
      <c r="S8" s="59">
        <f>IF(V7="","",IF(OR(AND(V7&gt;0,V7&lt;5)),1,0))</f>
        <v>0</v>
      </c>
      <c r="T8" s="59">
        <f t="shared" si="2"/>
        <v>0</v>
      </c>
      <c r="U8" s="123"/>
      <c r="V8" s="9">
        <f t="shared" ref="V8" si="21">SUM(U8-U7)</f>
        <v>0</v>
      </c>
      <c r="W8" s="1"/>
      <c r="X8" s="432"/>
      <c r="Y8" s="29" t="str">
        <f>IF(U11=U12," ",IF(U11&gt;U12,Q11,Q12))</f>
        <v xml:space="preserve"> </v>
      </c>
      <c r="Z8" s="40">
        <f>IF(AC7+AC8=0,0,IF(AC7=AC8,2,IF(AC7&gt;AC8,1,5)))</f>
        <v>0</v>
      </c>
      <c r="AA8" s="59">
        <f>IF(AD7="","",IF(OR(AND(AD7&gt;0,AD7&lt;5)),1,0))</f>
        <v>0</v>
      </c>
      <c r="AB8" s="59">
        <f t="shared" si="3"/>
        <v>0</v>
      </c>
      <c r="AC8" s="123"/>
      <c r="AD8" s="9">
        <f t="shared" ref="AD8" si="22">SUM(AC8-AC7)</f>
        <v>0</v>
      </c>
      <c r="AE8" s="1"/>
      <c r="AF8" s="13">
        <v>4</v>
      </c>
      <c r="AG8" s="126" t="str">
        <f t="shared" si="8"/>
        <v/>
      </c>
      <c r="AH8" s="364">
        <f t="shared" si="9"/>
        <v>0</v>
      </c>
      <c r="AI8" s="181">
        <f t="shared" si="10"/>
        <v>0</v>
      </c>
      <c r="AJ8" s="384">
        <f t="shared" si="11"/>
        <v>0</v>
      </c>
      <c r="AK8" s="342">
        <f t="shared" si="12"/>
        <v>0</v>
      </c>
      <c r="AL8" s="36">
        <f t="shared" si="13"/>
        <v>0</v>
      </c>
      <c r="AM8"/>
      <c r="AN8" s="179" t="str">
        <f t="shared" si="14"/>
        <v/>
      </c>
      <c r="AO8"/>
      <c r="AP8" s="62" t="str">
        <f>IF(AG8="","",SMALL(AN$5:AN$28,ROWS(AH$5:AH8)))</f>
        <v/>
      </c>
      <c r="AQ8" s="76" t="str">
        <f>IF(AP8="","",IF(AND(AS7=AS8,AT7=AT8,AU7=AU8),AQ7,$AQ$5+3))</f>
        <v/>
      </c>
      <c r="AR8" s="64" t="str">
        <f t="shared" si="4"/>
        <v/>
      </c>
      <c r="AS8" s="249" t="str">
        <f t="shared" si="5"/>
        <v/>
      </c>
      <c r="AT8" s="274" t="str">
        <f t="shared" si="6"/>
        <v/>
      </c>
      <c r="AU8" s="274" t="str">
        <f t="shared" si="7"/>
        <v/>
      </c>
      <c r="AV8" s="345" t="str">
        <f t="shared" si="15"/>
        <v/>
      </c>
      <c r="AW8" s="137" t="str">
        <f t="shared" si="16"/>
        <v/>
      </c>
    </row>
    <row r="9" spans="1:49" ht="27" customHeight="1">
      <c r="A9" s="7">
        <v>5</v>
      </c>
      <c r="B9" s="185"/>
      <c r="C9" s="185"/>
      <c r="D9" s="186"/>
      <c r="E9" s="290"/>
      <c r="G9" s="293">
        <v>5</v>
      </c>
      <c r="H9" s="424">
        <v>3</v>
      </c>
      <c r="I9" s="39" t="str">
        <f t="shared" si="0"/>
        <v/>
      </c>
      <c r="J9" s="39">
        <f>IF(M9+M10=0,0,IF(M9=M10,2,IF(M9&lt;M10,1,5)))</f>
        <v>0</v>
      </c>
      <c r="K9" s="39">
        <f>IF(N10="","",IF(OR(AND(N10&gt;0,N10&lt;5)),1,0))</f>
        <v>0</v>
      </c>
      <c r="L9" s="39">
        <f t="shared" si="1"/>
        <v>0</v>
      </c>
      <c r="M9" s="122"/>
      <c r="N9" s="101">
        <f t="shared" ref="N9" si="23">SUM(M9-M10)</f>
        <v>0</v>
      </c>
      <c r="O9" s="1"/>
      <c r="P9" s="431">
        <v>10</v>
      </c>
      <c r="Q9" s="15" t="str">
        <f>IF(M13=M14," ",IF(M13&gt;M14,I13,I14))</f>
        <v xml:space="preserve"> </v>
      </c>
      <c r="R9" s="39">
        <f>IF(U9+U10=0,0,IF(U9=U10,2,IF(U9&lt;U10,1,5)))</f>
        <v>0</v>
      </c>
      <c r="S9" s="39">
        <f>IF(V10="","",IF(OR(AND(V10&gt;0,V10&lt;5)),1,0))</f>
        <v>0</v>
      </c>
      <c r="T9" s="39">
        <f t="shared" si="2"/>
        <v>0</v>
      </c>
      <c r="U9" s="122"/>
      <c r="V9" s="8">
        <f t="shared" ref="V9" si="24">SUM(U9-U10)</f>
        <v>0</v>
      </c>
      <c r="W9" s="1"/>
      <c r="X9" s="431">
        <v>4</v>
      </c>
      <c r="Y9" s="69" t="str">
        <f>IF(U13=U14," ",IF(U13&gt;U14,Q13,Q14))</f>
        <v xml:space="preserve"> </v>
      </c>
      <c r="Z9" s="39">
        <f>IF(AC9+AC10=0,0,IF(AC9=AC10,2,IF(AC9&lt;AC10,1,5)))</f>
        <v>0</v>
      </c>
      <c r="AA9" s="39">
        <f>IF(AD10="","",IF(OR(AND(AD10&gt;0,AD10&lt;5)),1,0))</f>
        <v>0</v>
      </c>
      <c r="AB9" s="39">
        <f t="shared" si="3"/>
        <v>0</v>
      </c>
      <c r="AC9" s="122"/>
      <c r="AD9" s="8">
        <f t="shared" ref="AD9" si="25">SUM(AC9-AC10)</f>
        <v>0</v>
      </c>
      <c r="AE9" s="1"/>
      <c r="AF9" s="13">
        <v>5</v>
      </c>
      <c r="AG9" s="126" t="str">
        <f t="shared" si="8"/>
        <v/>
      </c>
      <c r="AH9" s="364">
        <f t="shared" si="9"/>
        <v>0</v>
      </c>
      <c r="AI9" s="181">
        <f t="shared" si="10"/>
        <v>0</v>
      </c>
      <c r="AJ9" s="384">
        <f t="shared" si="11"/>
        <v>0</v>
      </c>
      <c r="AK9" s="342">
        <f t="shared" si="12"/>
        <v>0</v>
      </c>
      <c r="AL9" s="36">
        <f t="shared" si="13"/>
        <v>0</v>
      </c>
      <c r="AM9"/>
      <c r="AN9" s="179" t="str">
        <f t="shared" si="14"/>
        <v/>
      </c>
      <c r="AO9"/>
      <c r="AP9" s="62" t="str">
        <f>IF(AG9="","",SMALL(AN$5:AN$28,ROWS(AH$5:AH9)))</f>
        <v/>
      </c>
      <c r="AQ9" s="76" t="str">
        <f>IF(AP9="","",IF(AND(AS8=AS9,AT8=AT9,AU8=AU9),AQ8,$AQ$5+4))</f>
        <v/>
      </c>
      <c r="AR9" s="64" t="str">
        <f t="shared" si="4"/>
        <v/>
      </c>
      <c r="AS9" s="249" t="str">
        <f t="shared" si="5"/>
        <v/>
      </c>
      <c r="AT9" s="274" t="str">
        <f t="shared" si="6"/>
        <v/>
      </c>
      <c r="AU9" s="274" t="str">
        <f t="shared" si="7"/>
        <v/>
      </c>
      <c r="AV9" s="345" t="str">
        <f t="shared" si="15"/>
        <v/>
      </c>
      <c r="AW9" s="137" t="str">
        <f t="shared" si="16"/>
        <v/>
      </c>
    </row>
    <row r="10" spans="1:49" ht="27" customHeight="1" thickBot="1">
      <c r="A10" s="7">
        <v>6</v>
      </c>
      <c r="B10" s="185"/>
      <c r="C10" s="185"/>
      <c r="D10" s="186"/>
      <c r="E10" s="290"/>
      <c r="G10" s="293">
        <v>6</v>
      </c>
      <c r="H10" s="425"/>
      <c r="I10" s="59" t="str">
        <f t="shared" si="0"/>
        <v/>
      </c>
      <c r="J10" s="40">
        <f>IF(M9+M10=0,0,IF(M9=M10,2,IF(M9&gt;M10,1,5)))</f>
        <v>0</v>
      </c>
      <c r="K10" s="59">
        <f>IF(N9="","",IF(OR(AND(N9&gt;0,N9&lt;5)),1,0))</f>
        <v>0</v>
      </c>
      <c r="L10" s="59">
        <f t="shared" si="1"/>
        <v>0</v>
      </c>
      <c r="M10" s="123"/>
      <c r="N10" s="102">
        <f t="shared" ref="N10" si="26">SUM(M10-M9)</f>
        <v>0</v>
      </c>
      <c r="O10" s="1"/>
      <c r="P10" s="432"/>
      <c r="Q10" s="16" t="str">
        <f>IF(M15=M16," ",IF(M15&gt;M16,I15,I16))</f>
        <v xml:space="preserve"> </v>
      </c>
      <c r="R10" s="40">
        <f>IF(U9+U10=0,0,IF(U9=U10,2,IF(U9&gt;U10,1,5)))</f>
        <v>0</v>
      </c>
      <c r="S10" s="59">
        <f>IF(V9="","",IF(OR(AND(V9&gt;0,V9&lt;5)),1,0))</f>
        <v>0</v>
      </c>
      <c r="T10" s="59">
        <f t="shared" si="2"/>
        <v>0</v>
      </c>
      <c r="U10" s="123"/>
      <c r="V10" s="9">
        <f t="shared" ref="V10" si="27">SUM(U10-U9)</f>
        <v>0</v>
      </c>
      <c r="W10" s="1"/>
      <c r="X10" s="432"/>
      <c r="Y10" s="104" t="str">
        <f>IF(U15=U16," ",IF(U15&gt;U16,Q15,Q16))</f>
        <v xml:space="preserve"> </v>
      </c>
      <c r="Z10" s="40">
        <f>IF(AC9+AC10=0,0,IF(AC9=AC10,2,IF(AC9&gt;AC10,1,5)))</f>
        <v>0</v>
      </c>
      <c r="AA10" s="59">
        <f>IF(AD9="","",IF(OR(AND(AD9&gt;0,AD9&lt;5)),1,0))</f>
        <v>0</v>
      </c>
      <c r="AB10" s="59">
        <f t="shared" si="3"/>
        <v>0</v>
      </c>
      <c r="AC10" s="123"/>
      <c r="AD10" s="9">
        <f t="shared" ref="AD10" si="28">SUM(AC10-AC9)</f>
        <v>0</v>
      </c>
      <c r="AE10" s="1"/>
      <c r="AF10" s="13">
        <v>6</v>
      </c>
      <c r="AG10" s="126" t="str">
        <f t="shared" si="8"/>
        <v/>
      </c>
      <c r="AH10" s="364">
        <f t="shared" si="9"/>
        <v>0</v>
      </c>
      <c r="AI10" s="181">
        <f t="shared" si="10"/>
        <v>0</v>
      </c>
      <c r="AJ10" s="384">
        <f t="shared" si="11"/>
        <v>0</v>
      </c>
      <c r="AK10" s="342">
        <f t="shared" si="12"/>
        <v>0</v>
      </c>
      <c r="AL10" s="36">
        <f t="shared" si="13"/>
        <v>0</v>
      </c>
      <c r="AM10"/>
      <c r="AN10" s="179" t="str">
        <f t="shared" si="14"/>
        <v/>
      </c>
      <c r="AO10"/>
      <c r="AP10" s="62" t="str">
        <f>IF(AG10="","",SMALL(AN$5:AN$28,ROWS(AH$5:AH10)))</f>
        <v/>
      </c>
      <c r="AQ10" s="76" t="str">
        <f>IF(AP10="","",IF(AND(AS9=AS10,AT9=AT10,AU9=AU10),AQ9,$AQ$5+5))</f>
        <v/>
      </c>
      <c r="AR10" s="64" t="str">
        <f t="shared" si="4"/>
        <v/>
      </c>
      <c r="AS10" s="249" t="str">
        <f t="shared" si="5"/>
        <v/>
      </c>
      <c r="AT10" s="274" t="str">
        <f t="shared" si="6"/>
        <v/>
      </c>
      <c r="AU10" s="274" t="str">
        <f t="shared" si="7"/>
        <v/>
      </c>
      <c r="AV10" s="345" t="str">
        <f t="shared" si="15"/>
        <v/>
      </c>
      <c r="AW10" s="137" t="str">
        <f t="shared" si="16"/>
        <v/>
      </c>
    </row>
    <row r="11" spans="1:49" ht="27" customHeight="1">
      <c r="A11" s="7">
        <v>7</v>
      </c>
      <c r="B11" s="185"/>
      <c r="C11" s="185"/>
      <c r="D11" s="186"/>
      <c r="E11" s="290"/>
      <c r="G11" s="293">
        <v>7</v>
      </c>
      <c r="H11" s="424">
        <v>4</v>
      </c>
      <c r="I11" s="39" t="str">
        <f t="shared" si="0"/>
        <v/>
      </c>
      <c r="J11" s="39">
        <f>IF(M11+M12=0,0,IF(M11=M12,2,IF(M11&lt;M12,1,5)))</f>
        <v>0</v>
      </c>
      <c r="K11" s="39">
        <f>IF(N12="","",IF(OR(AND(N12&gt;0,N12&lt;5)),1,0))</f>
        <v>0</v>
      </c>
      <c r="L11" s="39">
        <f t="shared" si="1"/>
        <v>0</v>
      </c>
      <c r="M11" s="122"/>
      <c r="N11" s="101">
        <f t="shared" ref="N11" si="29">SUM(M11-M12)</f>
        <v>0</v>
      </c>
      <c r="O11" s="1"/>
      <c r="P11" s="431">
        <v>9</v>
      </c>
      <c r="Q11" s="15" t="str">
        <f>IF(M17=M18," ",IF(M17&gt;M18,I17,I18))</f>
        <v xml:space="preserve"> </v>
      </c>
      <c r="R11" s="39">
        <f>IF(U11+U12=0,0,IF(U11=U12,2,IF(U11&lt;U12,1,5)))</f>
        <v>0</v>
      </c>
      <c r="S11" s="39">
        <f>IF(V12="","",IF(OR(AND(V12&gt;0,V12&lt;5)),1,0))</f>
        <v>0</v>
      </c>
      <c r="T11" s="39">
        <f t="shared" si="2"/>
        <v>0</v>
      </c>
      <c r="U11" s="122"/>
      <c r="V11" s="8">
        <f t="shared" ref="V11" si="30">SUM(U11-U12)</f>
        <v>0</v>
      </c>
      <c r="W11" s="1"/>
      <c r="X11" s="447">
        <v>3</v>
      </c>
      <c r="Y11" s="366" t="str">
        <f>IF(U5=U6," ",IF(U5&lt;U6,Q5,Q6))</f>
        <v xml:space="preserve"> </v>
      </c>
      <c r="Z11" s="39">
        <f>IF(AC11+AC12=0,0,IF(AC11=AC12,2,IF(AC11&lt;AC12,1,5)))</f>
        <v>0</v>
      </c>
      <c r="AA11" s="39">
        <f>IF(AD12="","",IF(OR(AND(AD12&gt;0,AD12&lt;5)),1,0))</f>
        <v>0</v>
      </c>
      <c r="AB11" s="39">
        <f t="shared" si="3"/>
        <v>0</v>
      </c>
      <c r="AC11" s="122"/>
      <c r="AD11" s="8">
        <f t="shared" ref="AD11" si="31">SUM(AC11-AC12)</f>
        <v>0</v>
      </c>
      <c r="AE11" s="1"/>
      <c r="AF11" s="13">
        <v>7</v>
      </c>
      <c r="AG11" s="126" t="str">
        <f t="shared" si="8"/>
        <v/>
      </c>
      <c r="AH11" s="364">
        <f t="shared" si="9"/>
        <v>0</v>
      </c>
      <c r="AI11" s="181">
        <f t="shared" si="10"/>
        <v>0</v>
      </c>
      <c r="AJ11" s="384">
        <f t="shared" si="11"/>
        <v>0</v>
      </c>
      <c r="AK11" s="342">
        <f t="shared" si="12"/>
        <v>0</v>
      </c>
      <c r="AL11" s="36">
        <f t="shared" si="13"/>
        <v>0</v>
      </c>
      <c r="AM11"/>
      <c r="AN11" s="179" t="str">
        <f t="shared" si="14"/>
        <v/>
      </c>
      <c r="AO11"/>
      <c r="AP11" s="62" t="str">
        <f>IF(AG11="","",SMALL(AN$5:AN$28,ROWS(AH$5:AH11)))</f>
        <v/>
      </c>
      <c r="AQ11" s="76" t="str">
        <f>IF(AP11="","",IF(AND(AS10=AS11,AT10=AT11,AU10=AU11),AQ10,$AQ$5+6))</f>
        <v/>
      </c>
      <c r="AR11" s="64" t="str">
        <f t="shared" si="4"/>
        <v/>
      </c>
      <c r="AS11" s="249" t="str">
        <f t="shared" si="5"/>
        <v/>
      </c>
      <c r="AT11" s="274" t="str">
        <f t="shared" si="6"/>
        <v/>
      </c>
      <c r="AU11" s="274" t="str">
        <f t="shared" si="7"/>
        <v/>
      </c>
      <c r="AV11" s="345" t="str">
        <f t="shared" si="15"/>
        <v/>
      </c>
      <c r="AW11" s="137" t="str">
        <f t="shared" si="16"/>
        <v/>
      </c>
    </row>
    <row r="12" spans="1:49" ht="27" customHeight="1" thickBot="1">
      <c r="A12" s="7">
        <v>8</v>
      </c>
      <c r="B12" s="185"/>
      <c r="C12" s="185"/>
      <c r="D12" s="186"/>
      <c r="E12" s="290"/>
      <c r="G12" s="293">
        <v>8</v>
      </c>
      <c r="H12" s="425"/>
      <c r="I12" s="59" t="str">
        <f t="shared" si="0"/>
        <v/>
      </c>
      <c r="J12" s="40">
        <f>IF(M11+M12=0,0,IF(M11=M12,2,IF(M11&gt;M12,1,5)))</f>
        <v>0</v>
      </c>
      <c r="K12" s="59">
        <f>IF(N11="","",IF(OR(AND(N11&gt;0,N11&lt;5)),1,0))</f>
        <v>0</v>
      </c>
      <c r="L12" s="59">
        <f t="shared" si="1"/>
        <v>0</v>
      </c>
      <c r="M12" s="123"/>
      <c r="N12" s="102">
        <f t="shared" ref="N12" si="32">SUM(M12-M11)</f>
        <v>0</v>
      </c>
      <c r="O12" s="1"/>
      <c r="P12" s="432"/>
      <c r="Q12" s="16" t="str">
        <f>IF(M19=M20," ",IF(M19&gt;M20,I19,I20))</f>
        <v xml:space="preserve"> </v>
      </c>
      <c r="R12" s="40">
        <f>IF(U11+U12=0,0,IF(U11=U12,2,IF(U11&gt;U12,1,5)))</f>
        <v>0</v>
      </c>
      <c r="S12" s="59">
        <f>IF(V11="","",IF(OR(AND(V11&gt;0,V11&lt;5)),1,0))</f>
        <v>0</v>
      </c>
      <c r="T12" s="59">
        <f t="shared" si="2"/>
        <v>0</v>
      </c>
      <c r="U12" s="123"/>
      <c r="V12" s="9">
        <f t="shared" ref="V12" si="33">SUM(U12-U11)</f>
        <v>0</v>
      </c>
      <c r="W12" s="1"/>
      <c r="X12" s="448"/>
      <c r="Y12" s="367" t="str">
        <f>IF(U7=U8," ",IF(U7&lt;U8,Q7,Q8))</f>
        <v xml:space="preserve"> </v>
      </c>
      <c r="Z12" s="40">
        <f>IF(AC11+AC12=0,0,IF(AC11=AC12,2,IF(AC11&gt;AC12,1,5)))</f>
        <v>0</v>
      </c>
      <c r="AA12" s="59">
        <f>IF(AD11="","",IF(OR(AND(AD11&gt;0,AD11&lt;5)),1,0))</f>
        <v>0</v>
      </c>
      <c r="AB12" s="59">
        <f t="shared" si="3"/>
        <v>0</v>
      </c>
      <c r="AC12" s="123"/>
      <c r="AD12" s="9">
        <f t="shared" ref="AD12" si="34">SUM(AC12-AC11)</f>
        <v>0</v>
      </c>
      <c r="AE12" s="1"/>
      <c r="AF12" s="13">
        <v>8</v>
      </c>
      <c r="AG12" s="126" t="str">
        <f t="shared" si="8"/>
        <v/>
      </c>
      <c r="AH12" s="364">
        <f t="shared" si="9"/>
        <v>0</v>
      </c>
      <c r="AI12" s="181">
        <f t="shared" si="10"/>
        <v>0</v>
      </c>
      <c r="AJ12" s="384">
        <f t="shared" si="11"/>
        <v>0</v>
      </c>
      <c r="AK12" s="342">
        <f t="shared" si="12"/>
        <v>0</v>
      </c>
      <c r="AL12" s="36">
        <f t="shared" si="13"/>
        <v>0</v>
      </c>
      <c r="AM12"/>
      <c r="AN12" s="179" t="str">
        <f t="shared" si="14"/>
        <v/>
      </c>
      <c r="AO12" s="87"/>
      <c r="AP12" s="62" t="str">
        <f>IF(AG12="","",SMALL(AN$5:AN$28,ROWS(AH$5:AH12)))</f>
        <v/>
      </c>
      <c r="AQ12" s="76" t="str">
        <f>IF(AP12="","",IF(AND(AS11=AS12,AT11=AT12,AU11=AU12),AQ11,$AQ$5+7))</f>
        <v/>
      </c>
      <c r="AR12" s="64" t="str">
        <f t="shared" si="4"/>
        <v/>
      </c>
      <c r="AS12" s="249" t="str">
        <f t="shared" si="5"/>
        <v/>
      </c>
      <c r="AT12" s="274" t="str">
        <f t="shared" si="6"/>
        <v/>
      </c>
      <c r="AU12" s="274" t="str">
        <f t="shared" si="7"/>
        <v/>
      </c>
      <c r="AV12" s="345" t="str">
        <f t="shared" si="15"/>
        <v/>
      </c>
      <c r="AW12" s="137" t="str">
        <f t="shared" si="16"/>
        <v/>
      </c>
    </row>
    <row r="13" spans="1:49" ht="27" customHeight="1">
      <c r="A13" s="7">
        <v>9</v>
      </c>
      <c r="B13" s="185"/>
      <c r="C13" s="185"/>
      <c r="D13" s="186"/>
      <c r="E13" s="290"/>
      <c r="G13" s="293">
        <v>9</v>
      </c>
      <c r="H13" s="424">
        <v>5</v>
      </c>
      <c r="I13" s="39" t="str">
        <f t="shared" si="0"/>
        <v/>
      </c>
      <c r="J13" s="39">
        <f>IF(M13+M14=0,0,IF(M13=M14,2,IF(M13&lt;M14,1,5)))</f>
        <v>0</v>
      </c>
      <c r="K13" s="39">
        <f>IF(N14="","",IF(OR(AND(N14&gt;0,N14&lt;5)),1,0))</f>
        <v>0</v>
      </c>
      <c r="L13" s="39">
        <f t="shared" si="1"/>
        <v>0</v>
      </c>
      <c r="M13" s="122"/>
      <c r="N13" s="101">
        <f t="shared" ref="N13" si="35">SUM(M13-M14)</f>
        <v>0</v>
      </c>
      <c r="O13" s="1"/>
      <c r="P13" s="431">
        <v>8</v>
      </c>
      <c r="Q13" s="69" t="str">
        <f>IF(M21=M22," ",IF(M21&gt;M22,I21,I22))</f>
        <v xml:space="preserve"> </v>
      </c>
      <c r="R13" s="39">
        <f>IF(U13+U14=0,0,IF(U13=U14,2,IF(U13&lt;U14,1,5)))</f>
        <v>0</v>
      </c>
      <c r="S13" s="39">
        <f>IF(V14="","",IF(OR(AND(V14&gt;0,V14&lt;5)),1,0))</f>
        <v>0</v>
      </c>
      <c r="T13" s="39">
        <f t="shared" si="2"/>
        <v>0</v>
      </c>
      <c r="U13" s="122"/>
      <c r="V13" s="8">
        <f t="shared" ref="V13" si="36">SUM(U13-U14)</f>
        <v>0</v>
      </c>
      <c r="W13" s="1"/>
      <c r="X13" s="447">
        <v>2</v>
      </c>
      <c r="Y13" s="368" t="str">
        <f>IF(U9=U10," ",IF(U9&lt;U10,Q9,Q10))</f>
        <v xml:space="preserve"> </v>
      </c>
      <c r="Z13" s="39">
        <f>IF(AC13+AC14=0,0,IF(AC13=AC14,2,IF(AC13&lt;AC14,1,5)))</f>
        <v>0</v>
      </c>
      <c r="AA13" s="39">
        <f>IF(AD14="","",IF(OR(AND(AD14&gt;0,AD14&lt;5)),1,0))</f>
        <v>0</v>
      </c>
      <c r="AB13" s="39">
        <f t="shared" si="3"/>
        <v>0</v>
      </c>
      <c r="AC13" s="122"/>
      <c r="AD13" s="8">
        <f t="shared" ref="AD13" si="37">SUM(AC13-AC14)</f>
        <v>0</v>
      </c>
      <c r="AE13" s="1"/>
      <c r="AF13" s="13">
        <v>9</v>
      </c>
      <c r="AG13" s="126" t="str">
        <f t="shared" si="8"/>
        <v/>
      </c>
      <c r="AH13" s="364">
        <f t="shared" si="9"/>
        <v>0</v>
      </c>
      <c r="AI13" s="181">
        <f t="shared" si="10"/>
        <v>0</v>
      </c>
      <c r="AJ13" s="384">
        <f t="shared" si="11"/>
        <v>0</v>
      </c>
      <c r="AK13" s="342">
        <f t="shared" si="12"/>
        <v>0</v>
      </c>
      <c r="AL13" s="36">
        <f t="shared" si="13"/>
        <v>0</v>
      </c>
      <c r="AM13"/>
      <c r="AN13" s="179" t="str">
        <f t="shared" si="14"/>
        <v/>
      </c>
      <c r="AO13" s="87"/>
      <c r="AP13" s="62" t="str">
        <f>IF(AG13="","",SMALL(AN$5:AN$28,ROWS(AH$5:AH13)))</f>
        <v/>
      </c>
      <c r="AQ13" s="76" t="str">
        <f>IF(AP13="","",IF(AND(AS12=AS13,AT12=AT13,AU12=AU13),AQ12,$AQ$5+8))</f>
        <v/>
      </c>
      <c r="AR13" s="64" t="str">
        <f t="shared" si="4"/>
        <v/>
      </c>
      <c r="AS13" s="249" t="str">
        <f t="shared" si="5"/>
        <v/>
      </c>
      <c r="AT13" s="274" t="str">
        <f t="shared" si="6"/>
        <v/>
      </c>
      <c r="AU13" s="274" t="str">
        <f t="shared" si="7"/>
        <v/>
      </c>
      <c r="AV13" s="345" t="str">
        <f t="shared" si="15"/>
        <v/>
      </c>
      <c r="AW13" s="137" t="str">
        <f t="shared" si="16"/>
        <v/>
      </c>
    </row>
    <row r="14" spans="1:49" ht="27" customHeight="1" thickBot="1">
      <c r="A14" s="7">
        <v>10</v>
      </c>
      <c r="B14" s="185"/>
      <c r="C14" s="185"/>
      <c r="D14" s="186"/>
      <c r="E14" s="290"/>
      <c r="G14" s="293">
        <v>10</v>
      </c>
      <c r="H14" s="425"/>
      <c r="I14" s="59" t="str">
        <f t="shared" si="0"/>
        <v/>
      </c>
      <c r="J14" s="40">
        <f>IF(M13+M14=0,0,IF(M13=M14,2,IF(M13&gt;M14,1,5)))</f>
        <v>0</v>
      </c>
      <c r="K14" s="59">
        <f>IF(N13="","",IF(OR(AND(N13&gt;0,N13&lt;5)),1,0))</f>
        <v>0</v>
      </c>
      <c r="L14" s="59">
        <f t="shared" si="1"/>
        <v>0</v>
      </c>
      <c r="M14" s="123"/>
      <c r="N14" s="102">
        <f t="shared" ref="N14" si="38">SUM(M14-M13)</f>
        <v>0</v>
      </c>
      <c r="O14" s="1"/>
      <c r="P14" s="432"/>
      <c r="Q14" s="109" t="str">
        <f>IF(M23=M24," ",IF(M23&gt;M24,I23,I24))</f>
        <v xml:space="preserve"> </v>
      </c>
      <c r="R14" s="40">
        <f>IF(U13+U14=0,0,IF(U13=U14,2,IF(U13&gt;U14,1,5)))</f>
        <v>0</v>
      </c>
      <c r="S14" s="59">
        <f>IF(V13="","",IF(OR(AND(V13&gt;0,V13&lt;5)),1,0))</f>
        <v>0</v>
      </c>
      <c r="T14" s="59">
        <f t="shared" si="2"/>
        <v>0</v>
      </c>
      <c r="U14" s="123"/>
      <c r="V14" s="9">
        <f t="shared" ref="V14" si="39">SUM(U14-U13)</f>
        <v>0</v>
      </c>
      <c r="W14" s="1"/>
      <c r="X14" s="448"/>
      <c r="Y14" s="369" t="str">
        <f>IF(U11=U12," ",IF(U11&lt;U12,Q11,Q12))</f>
        <v xml:space="preserve"> </v>
      </c>
      <c r="Z14" s="40">
        <f>IF(AC13+AC14=0,0,IF(AC13=AC14,2,IF(AC13&gt;AC14,1,5)))</f>
        <v>0</v>
      </c>
      <c r="AA14" s="59">
        <f>IF(AD13="","",IF(OR(AND(AD13&gt;0,AD13&lt;5)),1,0))</f>
        <v>0</v>
      </c>
      <c r="AB14" s="59">
        <f t="shared" si="3"/>
        <v>0</v>
      </c>
      <c r="AC14" s="123"/>
      <c r="AD14" s="9">
        <f t="shared" ref="AD14" si="40">SUM(AC14-AC13)</f>
        <v>0</v>
      </c>
      <c r="AE14" s="1"/>
      <c r="AF14" s="13">
        <v>10</v>
      </c>
      <c r="AG14" s="126" t="str">
        <f t="shared" si="8"/>
        <v/>
      </c>
      <c r="AH14" s="364">
        <f t="shared" si="9"/>
        <v>0</v>
      </c>
      <c r="AI14" s="181">
        <f t="shared" si="10"/>
        <v>0</v>
      </c>
      <c r="AJ14" s="384">
        <f t="shared" si="11"/>
        <v>0</v>
      </c>
      <c r="AK14" s="342">
        <f t="shared" si="12"/>
        <v>0</v>
      </c>
      <c r="AL14" s="36">
        <f t="shared" si="13"/>
        <v>0</v>
      </c>
      <c r="AM14"/>
      <c r="AN14" s="179" t="str">
        <f t="shared" si="14"/>
        <v/>
      </c>
      <c r="AO14" s="87"/>
      <c r="AP14" s="62" t="str">
        <f>IF(AG14="","",SMALL(AN$5:AN$28,ROWS(AH$5:AH14)))</f>
        <v/>
      </c>
      <c r="AQ14" s="76" t="str">
        <f>IF(AP14="","",IF(AND(AS13=AS14,AT13=AT14,AU13=AU14),AQ13,$AQ$5+9))</f>
        <v/>
      </c>
      <c r="AR14" s="64" t="str">
        <f t="shared" si="4"/>
        <v/>
      </c>
      <c r="AS14" s="249" t="str">
        <f t="shared" si="5"/>
        <v/>
      </c>
      <c r="AT14" s="274" t="str">
        <f t="shared" si="6"/>
        <v/>
      </c>
      <c r="AU14" s="274" t="str">
        <f t="shared" si="7"/>
        <v/>
      </c>
      <c r="AV14" s="345" t="str">
        <f t="shared" si="15"/>
        <v/>
      </c>
      <c r="AW14" s="137" t="str">
        <f t="shared" si="16"/>
        <v/>
      </c>
    </row>
    <row r="15" spans="1:49" ht="27" customHeight="1">
      <c r="A15" s="7">
        <v>11</v>
      </c>
      <c r="B15" s="185"/>
      <c r="C15" s="185"/>
      <c r="D15" s="186"/>
      <c r="E15" s="290"/>
      <c r="G15" s="293">
        <v>11</v>
      </c>
      <c r="H15" s="424">
        <v>6</v>
      </c>
      <c r="I15" s="39" t="str">
        <f t="shared" si="0"/>
        <v/>
      </c>
      <c r="J15" s="39">
        <f>IF(M15+M16=0,0,IF(M15=M16,2,IF(M15&lt;M16,1,5)))</f>
        <v>0</v>
      </c>
      <c r="K15" s="39">
        <f>IF(N16="","",IF(OR(AND(N16&gt;0,N16&lt;5)),1,0))</f>
        <v>0</v>
      </c>
      <c r="L15" s="39">
        <f t="shared" si="1"/>
        <v>0</v>
      </c>
      <c r="M15" s="122"/>
      <c r="N15" s="101">
        <f t="shared" ref="N15" si="41">SUM(M15-M16)</f>
        <v>0</v>
      </c>
      <c r="O15" s="1"/>
      <c r="P15" s="431">
        <v>7</v>
      </c>
      <c r="Q15" s="69" t="str">
        <f>IF(M25=M26," ",IF(M25&gt;M26,I25,I26))</f>
        <v xml:space="preserve"> </v>
      </c>
      <c r="R15" s="39">
        <f>IF(U15+U16=0,0,IF(U15=U16,2,IF(U15&lt;U16,1,5)))</f>
        <v>0</v>
      </c>
      <c r="S15" s="39">
        <f>IF(V16="","",IF(OR(AND(V16&gt;0,V16&lt;5)),1,0))</f>
        <v>0</v>
      </c>
      <c r="T15" s="39">
        <f t="shared" si="2"/>
        <v>0</v>
      </c>
      <c r="U15" s="122"/>
      <c r="V15" s="8">
        <f t="shared" ref="V15" si="42">SUM(U15-U16)</f>
        <v>0</v>
      </c>
      <c r="W15" s="1"/>
      <c r="X15" s="447">
        <v>1</v>
      </c>
      <c r="Y15" s="366" t="str">
        <f>IF(U13=U14," ",IF(U13&lt;U14,Q13,Q14))</f>
        <v xml:space="preserve"> </v>
      </c>
      <c r="Z15" s="39">
        <f>IF(AC15+AC16=0,0,IF(AC15=AC16,2,IF(AC15&lt;AC16,1,5)))</f>
        <v>0</v>
      </c>
      <c r="AA15" s="39">
        <f>IF(AD16="","",IF(OR(AND(AD16&gt;0,AD16&lt;5)),1,0))</f>
        <v>0</v>
      </c>
      <c r="AB15" s="39">
        <f t="shared" si="3"/>
        <v>0</v>
      </c>
      <c r="AC15" s="122"/>
      <c r="AD15" s="8">
        <f t="shared" ref="AD15" si="43">SUM(AC15-AC16)</f>
        <v>0</v>
      </c>
      <c r="AE15" s="1"/>
      <c r="AF15" s="13">
        <v>11</v>
      </c>
      <c r="AG15" s="126" t="str">
        <f t="shared" si="8"/>
        <v/>
      </c>
      <c r="AH15" s="364">
        <f t="shared" si="9"/>
        <v>0</v>
      </c>
      <c r="AI15" s="181">
        <f t="shared" si="10"/>
        <v>0</v>
      </c>
      <c r="AJ15" s="384">
        <f t="shared" si="11"/>
        <v>0</v>
      </c>
      <c r="AK15" s="342">
        <f t="shared" si="12"/>
        <v>0</v>
      </c>
      <c r="AL15" s="36">
        <f t="shared" si="13"/>
        <v>0</v>
      </c>
      <c r="AM15"/>
      <c r="AN15" s="179" t="str">
        <f t="shared" si="14"/>
        <v/>
      </c>
      <c r="AO15" s="87"/>
      <c r="AP15" s="62" t="str">
        <f>IF(AG15="","",SMALL(AN$5:AN$28,ROWS(AH$5:AH15)))</f>
        <v/>
      </c>
      <c r="AQ15" s="76" t="str">
        <f>IF(AP15="","",IF(AND(AS14=AS15,AT14=AT15,AU14=AU15),AQ14,$AQ$5+10))</f>
        <v/>
      </c>
      <c r="AR15" s="64" t="str">
        <f t="shared" si="4"/>
        <v/>
      </c>
      <c r="AS15" s="249" t="str">
        <f t="shared" si="5"/>
        <v/>
      </c>
      <c r="AT15" s="274" t="str">
        <f t="shared" si="6"/>
        <v/>
      </c>
      <c r="AU15" s="274" t="str">
        <f t="shared" si="7"/>
        <v/>
      </c>
      <c r="AV15" s="345" t="str">
        <f t="shared" si="15"/>
        <v/>
      </c>
      <c r="AW15" s="137" t="str">
        <f t="shared" si="16"/>
        <v/>
      </c>
    </row>
    <row r="16" spans="1:49" ht="27" customHeight="1" thickBot="1">
      <c r="A16" s="7">
        <v>12</v>
      </c>
      <c r="B16" s="185"/>
      <c r="C16" s="185"/>
      <c r="D16" s="186"/>
      <c r="E16" s="290"/>
      <c r="G16" s="293">
        <v>12</v>
      </c>
      <c r="H16" s="425"/>
      <c r="I16" s="59" t="str">
        <f t="shared" si="0"/>
        <v/>
      </c>
      <c r="J16" s="40">
        <f>IF(M15+M16=0,0,IF(M15=M16,2,IF(M15&gt;M16,1,5)))</f>
        <v>0</v>
      </c>
      <c r="K16" s="59">
        <f>IF(N15="","",IF(OR(AND(N15&gt;0,N15&lt;5)),1,0))</f>
        <v>0</v>
      </c>
      <c r="L16" s="59">
        <f t="shared" si="1"/>
        <v>0</v>
      </c>
      <c r="M16" s="123"/>
      <c r="N16" s="102">
        <f t="shared" ref="N16" si="44">SUM(M16-M15)</f>
        <v>0</v>
      </c>
      <c r="O16" s="1"/>
      <c r="P16" s="432"/>
      <c r="Q16" s="105" t="str">
        <f>IF(M27=M28," ",IF(M27&gt;M28,I27,I28))</f>
        <v xml:space="preserve"> </v>
      </c>
      <c r="R16" s="40">
        <f>IF(U15+U16=0,0,IF(U15=U16,2,IF(U15&gt;U16,1,5)))</f>
        <v>0</v>
      </c>
      <c r="S16" s="59">
        <f>IF(V15="","",IF(OR(AND(V15&gt;0,V15&lt;5)),1,0))</f>
        <v>0</v>
      </c>
      <c r="T16" s="59">
        <f t="shared" si="2"/>
        <v>0</v>
      </c>
      <c r="U16" s="123"/>
      <c r="V16" s="96">
        <f t="shared" ref="V16" si="45">SUM(U16-U15)</f>
        <v>0</v>
      </c>
      <c r="W16" s="1"/>
      <c r="X16" s="448"/>
      <c r="Y16" s="369" t="str">
        <f>IF(U15=U16," ",IF(U15&lt;U16,Q15,Q16))</f>
        <v xml:space="preserve"> </v>
      </c>
      <c r="Z16" s="40">
        <f>IF(AC15+AC16=0,0,IF(AC15=AC16,2,IF(AC15&gt;AC16,1,5)))</f>
        <v>0</v>
      </c>
      <c r="AA16" s="59">
        <f>IF(AD15="","",IF(OR(AND(AD15&gt;0,AD15&lt;5)),1,0))</f>
        <v>0</v>
      </c>
      <c r="AB16" s="59">
        <f t="shared" si="3"/>
        <v>0</v>
      </c>
      <c r="AC16" s="123"/>
      <c r="AD16" s="96">
        <f t="shared" ref="AD16" si="46">SUM(AC16-AC15)</f>
        <v>0</v>
      </c>
      <c r="AE16" s="1"/>
      <c r="AF16" s="13">
        <v>12</v>
      </c>
      <c r="AG16" s="126" t="str">
        <f t="shared" si="8"/>
        <v/>
      </c>
      <c r="AH16" s="364">
        <f t="shared" si="9"/>
        <v>0</v>
      </c>
      <c r="AI16" s="181">
        <f t="shared" si="10"/>
        <v>0</v>
      </c>
      <c r="AJ16" s="384">
        <f t="shared" si="11"/>
        <v>0</v>
      </c>
      <c r="AK16" s="342">
        <f t="shared" si="12"/>
        <v>0</v>
      </c>
      <c r="AL16" s="36">
        <f t="shared" si="13"/>
        <v>0</v>
      </c>
      <c r="AM16"/>
      <c r="AN16" s="179" t="str">
        <f t="shared" si="14"/>
        <v/>
      </c>
      <c r="AO16" s="87"/>
      <c r="AP16" s="62" t="str">
        <f>IF(AG16="","",SMALL(AN$5:AN$28,ROWS(AH$5:AH16)))</f>
        <v/>
      </c>
      <c r="AQ16" s="76" t="str">
        <f>IF(AP16="","",IF(AND(AS15=AS16,AT15=AT16,AU15=AU16),AQ15,$AQ$5+11))</f>
        <v/>
      </c>
      <c r="AR16" s="64" t="str">
        <f t="shared" si="4"/>
        <v/>
      </c>
      <c r="AS16" s="249" t="str">
        <f t="shared" si="5"/>
        <v/>
      </c>
      <c r="AT16" s="274" t="str">
        <f t="shared" si="6"/>
        <v/>
      </c>
      <c r="AU16" s="274" t="str">
        <f t="shared" si="7"/>
        <v/>
      </c>
      <c r="AV16" s="345" t="str">
        <f t="shared" si="15"/>
        <v/>
      </c>
      <c r="AW16" s="137" t="str">
        <f t="shared" si="16"/>
        <v/>
      </c>
    </row>
    <row r="17" spans="1:49" ht="27" customHeight="1">
      <c r="A17" s="7">
        <v>13</v>
      </c>
      <c r="B17" s="185"/>
      <c r="C17" s="185"/>
      <c r="D17" s="187"/>
      <c r="E17" s="290"/>
      <c r="G17" s="293">
        <v>13</v>
      </c>
      <c r="H17" s="424">
        <v>7</v>
      </c>
      <c r="I17" s="39" t="str">
        <f t="shared" si="0"/>
        <v/>
      </c>
      <c r="J17" s="39">
        <f>IF(M17+M18=0,0,IF(M17=M18,2,IF(M17&lt;M18,1,5)))</f>
        <v>0</v>
      </c>
      <c r="K17" s="39">
        <f>IF(N18="","",IF(OR(AND(N18&gt;0,N18&lt;5)),1,0))</f>
        <v>0</v>
      </c>
      <c r="L17" s="39">
        <f t="shared" si="1"/>
        <v>0</v>
      </c>
      <c r="M17" s="122"/>
      <c r="N17" s="101">
        <f t="shared" ref="N17" si="47">SUM(M17-M18)</f>
        <v>0</v>
      </c>
      <c r="O17" s="1"/>
      <c r="P17" s="431">
        <v>6</v>
      </c>
      <c r="Q17" s="43" t="str">
        <f>IF(M5=M6," ",IF(M5&lt;M6,I5,I6))</f>
        <v xml:space="preserve"> </v>
      </c>
      <c r="R17" s="39">
        <f>IF(U17+U18=0,0,IF(U17=U18,2,IF(U17&lt;U18,1,5)))</f>
        <v>0</v>
      </c>
      <c r="S17" s="39">
        <f>IF(V18="","",IF(OR(AND(V18&gt;0,V18&lt;5)),1,0))</f>
        <v>0</v>
      </c>
      <c r="T17" s="39">
        <f t="shared" si="2"/>
        <v>0</v>
      </c>
      <c r="U17" s="122"/>
      <c r="V17" s="8">
        <f t="shared" ref="V17" si="48">SUM(U17-U18)</f>
        <v>0</v>
      </c>
      <c r="W17" s="1"/>
      <c r="X17" s="447">
        <v>12</v>
      </c>
      <c r="Y17" s="17" t="str">
        <f>IF(U17=U18," ",IF(U17&gt;U18,Q17,Q18))</f>
        <v xml:space="preserve"> </v>
      </c>
      <c r="Z17" s="39">
        <f>IF(AC17+AC18=0,0,IF(AC17=AC18,2,IF(AC17&lt;AC18,1,5)))</f>
        <v>0</v>
      </c>
      <c r="AA17" s="39">
        <f>IF(AD18="","",IF(OR(AND(AD18&gt;0,AD18&lt;5)),1,0))</f>
        <v>0</v>
      </c>
      <c r="AB17" s="39">
        <f t="shared" si="3"/>
        <v>0</v>
      </c>
      <c r="AC17" s="122"/>
      <c r="AD17" s="8">
        <f t="shared" ref="AD17" si="49">SUM(AC17-AC18)</f>
        <v>0</v>
      </c>
      <c r="AE17" s="1"/>
      <c r="AF17" s="13">
        <v>13</v>
      </c>
      <c r="AG17" s="126" t="str">
        <f t="shared" si="8"/>
        <v/>
      </c>
      <c r="AH17" s="364">
        <f t="shared" si="9"/>
        <v>0</v>
      </c>
      <c r="AI17" s="181">
        <f t="shared" si="10"/>
        <v>0</v>
      </c>
      <c r="AJ17" s="384">
        <f t="shared" si="11"/>
        <v>0</v>
      </c>
      <c r="AK17" s="342">
        <f t="shared" si="12"/>
        <v>0</v>
      </c>
      <c r="AL17" s="36">
        <f t="shared" si="13"/>
        <v>0</v>
      </c>
      <c r="AM17"/>
      <c r="AN17" s="179" t="str">
        <f t="shared" si="14"/>
        <v/>
      </c>
      <c r="AO17" s="87"/>
      <c r="AP17" s="62" t="str">
        <f>IF(AG17="","",SMALL(AN$5:AN$28,ROWS(AH$5:AH17)))</f>
        <v/>
      </c>
      <c r="AQ17" s="76" t="str">
        <f>IF(AP17="","",IF(AND(AS16=AS17,AT16=AT17,AU16=AU17),AQ16,$AQ$5+12))</f>
        <v/>
      </c>
      <c r="AR17" s="64" t="str">
        <f t="shared" si="4"/>
        <v/>
      </c>
      <c r="AS17" s="249" t="str">
        <f t="shared" si="5"/>
        <v/>
      </c>
      <c r="AT17" s="274" t="str">
        <f t="shared" si="6"/>
        <v/>
      </c>
      <c r="AU17" s="274" t="str">
        <f t="shared" si="7"/>
        <v/>
      </c>
      <c r="AV17" s="345" t="str">
        <f t="shared" si="15"/>
        <v/>
      </c>
      <c r="AW17" s="137" t="str">
        <f t="shared" si="16"/>
        <v/>
      </c>
    </row>
    <row r="18" spans="1:49" ht="27" customHeight="1" thickBot="1">
      <c r="A18" s="7">
        <v>14</v>
      </c>
      <c r="B18" s="185"/>
      <c r="C18" s="185"/>
      <c r="D18" s="186"/>
      <c r="E18" s="290"/>
      <c r="G18" s="293">
        <v>14</v>
      </c>
      <c r="H18" s="425"/>
      <c r="I18" s="59" t="str">
        <f t="shared" si="0"/>
        <v/>
      </c>
      <c r="J18" s="40">
        <f>IF(M17+M18=0,0,IF(M17=M18,2,IF(M17&gt;M18,1,5)))</f>
        <v>0</v>
      </c>
      <c r="K18" s="59">
        <f>IF(N17="","",IF(OR(AND(N17&gt;0,N17&lt;5)),1,0))</f>
        <v>0</v>
      </c>
      <c r="L18" s="59">
        <f t="shared" si="1"/>
        <v>0</v>
      </c>
      <c r="M18" s="123"/>
      <c r="N18" s="102">
        <f t="shared" ref="N18" si="50">SUM(M18-M17)</f>
        <v>0</v>
      </c>
      <c r="O18" s="1"/>
      <c r="P18" s="432"/>
      <c r="Q18" s="68" t="str">
        <f>IF(M7=M8," ",IF(M7&lt;M8,I7,I8))</f>
        <v xml:space="preserve"> </v>
      </c>
      <c r="R18" s="40">
        <f>IF(U17+U18=0,0,IF(U17=U18,2,IF(U17&gt;U18,1,5)))</f>
        <v>0</v>
      </c>
      <c r="S18" s="59">
        <f>IF(V17="","",IF(OR(AND(V17&gt;0,V17&lt;5)),1,0))</f>
        <v>0</v>
      </c>
      <c r="T18" s="59">
        <f t="shared" si="2"/>
        <v>0</v>
      </c>
      <c r="U18" s="123"/>
      <c r="V18" s="9">
        <f t="shared" ref="V18" si="51">SUM(U18-U17)</f>
        <v>0</v>
      </c>
      <c r="W18" s="1"/>
      <c r="X18" s="448"/>
      <c r="Y18" s="133" t="str">
        <f>IF(U19=U20," ",IF(U19&gt;U20,Q19,Q20))</f>
        <v xml:space="preserve"> </v>
      </c>
      <c r="Z18" s="40">
        <f>IF(AC17+AC18=0,0,IF(AC17=AC18,2,IF(AC17&gt;AC18,1,5)))</f>
        <v>0</v>
      </c>
      <c r="AA18" s="59">
        <f>IF(AD17="","",IF(OR(AND(AD17&gt;0,AD17&lt;5)),1,0))</f>
        <v>0</v>
      </c>
      <c r="AB18" s="59">
        <f t="shared" si="3"/>
        <v>0</v>
      </c>
      <c r="AC18" s="123"/>
      <c r="AD18" s="9">
        <f t="shared" ref="AD18" si="52">SUM(AC18-AC17)</f>
        <v>0</v>
      </c>
      <c r="AE18" s="1"/>
      <c r="AF18" s="13">
        <v>14</v>
      </c>
      <c r="AG18" s="126" t="str">
        <f t="shared" si="8"/>
        <v/>
      </c>
      <c r="AH18" s="364">
        <f t="shared" si="9"/>
        <v>0</v>
      </c>
      <c r="AI18" s="181">
        <f t="shared" si="10"/>
        <v>0</v>
      </c>
      <c r="AJ18" s="384">
        <f t="shared" si="11"/>
        <v>0</v>
      </c>
      <c r="AK18" s="342">
        <f t="shared" si="12"/>
        <v>0</v>
      </c>
      <c r="AL18" s="36">
        <f t="shared" si="13"/>
        <v>0</v>
      </c>
      <c r="AM18"/>
      <c r="AN18" s="179" t="str">
        <f t="shared" si="14"/>
        <v/>
      </c>
      <c r="AO18" s="87"/>
      <c r="AP18" s="62" t="str">
        <f>IF(AG18="","",SMALL(AN$5:AN$28,ROWS(AH$5:AH18)))</f>
        <v/>
      </c>
      <c r="AQ18" s="76" t="str">
        <f>IF(AP18="","",IF(AND(AS17=AS18,AT17=AT18,AU17=AU18),AQ17,$AQ$5+13))</f>
        <v/>
      </c>
      <c r="AR18" s="64" t="str">
        <f t="shared" si="4"/>
        <v/>
      </c>
      <c r="AS18" s="249" t="str">
        <f t="shared" si="5"/>
        <v/>
      </c>
      <c r="AT18" s="274" t="str">
        <f t="shared" si="6"/>
        <v/>
      </c>
      <c r="AU18" s="274" t="str">
        <f t="shared" si="7"/>
        <v/>
      </c>
      <c r="AV18" s="345" t="str">
        <f t="shared" si="15"/>
        <v/>
      </c>
      <c r="AW18" s="137" t="str">
        <f t="shared" si="16"/>
        <v/>
      </c>
    </row>
    <row r="19" spans="1:49" ht="27" customHeight="1">
      <c r="A19" s="7">
        <v>15</v>
      </c>
      <c r="B19" s="188"/>
      <c r="C19" s="188"/>
      <c r="D19" s="186"/>
      <c r="E19" s="290"/>
      <c r="G19" s="293">
        <v>15</v>
      </c>
      <c r="H19" s="424">
        <v>8</v>
      </c>
      <c r="I19" s="39" t="str">
        <f t="shared" si="0"/>
        <v/>
      </c>
      <c r="J19" s="39">
        <f>IF(M19+M20=0,0,IF(M19=M20,2,IF(M19&lt;M20,1,5)))</f>
        <v>0</v>
      </c>
      <c r="K19" s="39">
        <f>IF(N20="","",IF(OR(AND(N20&gt;0,N20&lt;5)),1,0))</f>
        <v>0</v>
      </c>
      <c r="L19" s="39">
        <f t="shared" si="1"/>
        <v>0</v>
      </c>
      <c r="M19" s="122"/>
      <c r="N19" s="101">
        <f t="shared" ref="N19" si="53">SUM(M19-M20)</f>
        <v>0</v>
      </c>
      <c r="O19" s="1"/>
      <c r="P19" s="431">
        <v>5</v>
      </c>
      <c r="Q19" s="61" t="str">
        <f>IF(M9=M10," ",IF(M9&lt;M10,I9,I10))</f>
        <v xml:space="preserve"> </v>
      </c>
      <c r="R19" s="39">
        <f>IF(U19+U20=0,0,IF(U19=U20,2,IF(U19&lt;U20,1,5)))</f>
        <v>0</v>
      </c>
      <c r="S19" s="39">
        <f>IF(V20="","",IF(OR(AND(V20&gt;0,V20&lt;5)),1,0))</f>
        <v>0</v>
      </c>
      <c r="T19" s="39">
        <f t="shared" si="2"/>
        <v>0</v>
      </c>
      <c r="U19" s="122"/>
      <c r="V19" s="8">
        <f t="shared" ref="V19" si="54">SUM(U19-U20)</f>
        <v>0</v>
      </c>
      <c r="W19" s="1"/>
      <c r="X19" s="447">
        <v>11</v>
      </c>
      <c r="Y19" s="45" t="str">
        <f>IF(U21=U22," ",IF(U21&gt;U22,Q21,Q22))</f>
        <v xml:space="preserve"> </v>
      </c>
      <c r="Z19" s="39">
        <f>IF(AC19+AC20=0,0,IF(AC19=AC20,2,IF(AC19&lt;AC20,1,5)))</f>
        <v>0</v>
      </c>
      <c r="AA19" s="39">
        <f>IF(AD20="","",IF(OR(AND(AD20&gt;0,AD20&lt;5)),1,0))</f>
        <v>0</v>
      </c>
      <c r="AB19" s="39">
        <f t="shared" si="3"/>
        <v>0</v>
      </c>
      <c r="AC19" s="122"/>
      <c r="AD19" s="8">
        <f t="shared" ref="AD19" si="55">SUM(AC19-AC20)</f>
        <v>0</v>
      </c>
      <c r="AE19" s="1"/>
      <c r="AF19" s="13">
        <v>15</v>
      </c>
      <c r="AG19" s="126" t="str">
        <f t="shared" si="8"/>
        <v/>
      </c>
      <c r="AH19" s="364">
        <f t="shared" si="9"/>
        <v>0</v>
      </c>
      <c r="AI19" s="181">
        <f t="shared" si="10"/>
        <v>0</v>
      </c>
      <c r="AJ19" s="384">
        <f t="shared" si="11"/>
        <v>0</v>
      </c>
      <c r="AK19" s="342">
        <f t="shared" si="12"/>
        <v>0</v>
      </c>
      <c r="AL19" s="36">
        <f t="shared" si="13"/>
        <v>0</v>
      </c>
      <c r="AM19"/>
      <c r="AN19" s="179" t="str">
        <f t="shared" si="14"/>
        <v/>
      </c>
      <c r="AO19" s="87"/>
      <c r="AP19" s="62" t="str">
        <f>IF(AG19="","",SMALL(AN$5:AN$28,ROWS(AH$5:AH19)))</f>
        <v/>
      </c>
      <c r="AQ19" s="76" t="str">
        <f>IF(AP19="","",IF(AND(AS18=AS19,AT18=AT19,AU18=AU19),AQ18,$AQ$5+14))</f>
        <v/>
      </c>
      <c r="AR19" s="64" t="str">
        <f t="shared" si="4"/>
        <v/>
      </c>
      <c r="AS19" s="249" t="str">
        <f t="shared" si="5"/>
        <v/>
      </c>
      <c r="AT19" s="274" t="str">
        <f t="shared" si="6"/>
        <v/>
      </c>
      <c r="AU19" s="274" t="str">
        <f t="shared" si="7"/>
        <v/>
      </c>
      <c r="AV19" s="345" t="str">
        <f t="shared" si="15"/>
        <v/>
      </c>
      <c r="AW19" s="137" t="str">
        <f t="shared" si="16"/>
        <v/>
      </c>
    </row>
    <row r="20" spans="1:49" ht="27" customHeight="1" thickBot="1">
      <c r="A20" s="7">
        <v>16</v>
      </c>
      <c r="B20" s="243"/>
      <c r="C20" s="185"/>
      <c r="D20" s="186"/>
      <c r="E20" s="290"/>
      <c r="G20" s="293">
        <v>16</v>
      </c>
      <c r="H20" s="425"/>
      <c r="I20" s="59" t="str">
        <f t="shared" si="0"/>
        <v/>
      </c>
      <c r="J20" s="40">
        <f>IF(M19+M20=0,0,IF(M19=M20,2,IF(M19&gt;M20,1,5)))</f>
        <v>0</v>
      </c>
      <c r="K20" s="124">
        <f>IF(N19="","",IF(OR(AND(N19&gt;0,N19&lt;5)),1,0))</f>
        <v>0</v>
      </c>
      <c r="L20" s="124">
        <f t="shared" si="1"/>
        <v>0</v>
      </c>
      <c r="M20" s="123"/>
      <c r="N20" s="102">
        <f t="shared" ref="N20" si="56">SUM(M20-M19)</f>
        <v>0</v>
      </c>
      <c r="O20" s="1"/>
      <c r="P20" s="432"/>
      <c r="Q20" s="94" t="str">
        <f>IF(M11=M12," ",IF(M11&lt;M12,I11,I12))</f>
        <v xml:space="preserve"> </v>
      </c>
      <c r="R20" s="40">
        <f>IF(U19+U20=0,0,IF(U19=U20,2,IF(U19&gt;U20,1,5)))</f>
        <v>0</v>
      </c>
      <c r="S20" s="124">
        <f>IF(V19="","",IF(OR(AND(V19&gt;0,V19&lt;5)),1,0))</f>
        <v>0</v>
      </c>
      <c r="T20" s="124">
        <f t="shared" si="2"/>
        <v>0</v>
      </c>
      <c r="U20" s="123"/>
      <c r="V20" s="9">
        <f t="shared" ref="V20" si="57">SUM(U20-U19)</f>
        <v>0</v>
      </c>
      <c r="W20" s="1"/>
      <c r="X20" s="448"/>
      <c r="Y20" s="97" t="str">
        <f>IF(U23=U24," ",IF(U23&gt;U24,Q23,Q24))</f>
        <v xml:space="preserve"> </v>
      </c>
      <c r="Z20" s="40">
        <f>IF(AC19+AC20=0,0,IF(AC19=AC20,2,IF(AC19&gt;AC20,1,5)))</f>
        <v>0</v>
      </c>
      <c r="AA20" s="124">
        <f>IF(AD19="","",IF(OR(AND(AD19&gt;0,AD19&lt;5)),1,0))</f>
        <v>0</v>
      </c>
      <c r="AB20" s="124">
        <f t="shared" si="3"/>
        <v>0</v>
      </c>
      <c r="AC20" s="123"/>
      <c r="AD20" s="9">
        <f t="shared" ref="AD20" si="58">SUM(AC20-AC19)</f>
        <v>0</v>
      </c>
      <c r="AE20" s="1"/>
      <c r="AF20" s="13">
        <v>16</v>
      </c>
      <c r="AG20" s="126" t="str">
        <f t="shared" si="8"/>
        <v/>
      </c>
      <c r="AH20" s="364">
        <f t="shared" si="9"/>
        <v>0</v>
      </c>
      <c r="AI20" s="181">
        <f t="shared" si="10"/>
        <v>0</v>
      </c>
      <c r="AJ20" s="384">
        <f t="shared" si="11"/>
        <v>0</v>
      </c>
      <c r="AK20" s="342">
        <f t="shared" si="12"/>
        <v>0</v>
      </c>
      <c r="AL20" s="36">
        <f t="shared" si="13"/>
        <v>0</v>
      </c>
      <c r="AM20"/>
      <c r="AN20" s="179" t="str">
        <f t="shared" si="14"/>
        <v/>
      </c>
      <c r="AO20" s="87"/>
      <c r="AP20" s="62" t="str">
        <f>IF(AG20="","",SMALL(AN$5:AN$28,ROWS(AH$5:AH20)))</f>
        <v/>
      </c>
      <c r="AQ20" s="245" t="str">
        <f>IF(AP20="","",IF(AND(AS19=AS20,AT19=AT20,AU19=AU20),AQ19,$AQ$5+15))</f>
        <v/>
      </c>
      <c r="AR20" s="64" t="str">
        <f t="shared" si="4"/>
        <v/>
      </c>
      <c r="AS20" s="249" t="str">
        <f t="shared" si="5"/>
        <v/>
      </c>
      <c r="AT20" s="274" t="str">
        <f t="shared" si="6"/>
        <v/>
      </c>
      <c r="AU20" s="274" t="str">
        <f t="shared" si="7"/>
        <v/>
      </c>
      <c r="AV20" s="345" t="str">
        <f t="shared" si="15"/>
        <v/>
      </c>
      <c r="AW20" s="137" t="str">
        <f t="shared" si="16"/>
        <v/>
      </c>
    </row>
    <row r="21" spans="1:49" ht="27" customHeight="1">
      <c r="A21" s="7">
        <v>17</v>
      </c>
      <c r="B21" s="188"/>
      <c r="C21" s="188"/>
      <c r="D21" s="242"/>
      <c r="E21" s="290"/>
      <c r="G21" s="293">
        <v>17</v>
      </c>
      <c r="H21" s="424">
        <v>9</v>
      </c>
      <c r="I21" s="39" t="str">
        <f t="shared" si="0"/>
        <v/>
      </c>
      <c r="J21" s="39">
        <f>IF(M21+M22=0,0,IF(M21=M22,2,IF(M21&lt;M22,1,5)))</f>
        <v>0</v>
      </c>
      <c r="K21" s="39">
        <f>IF(N22="","",IF(OR(AND(N22&gt;0,N22&lt;5)),1,0))</f>
        <v>0</v>
      </c>
      <c r="L21" s="39">
        <f t="shared" si="1"/>
        <v>0</v>
      </c>
      <c r="M21" s="122"/>
      <c r="N21" s="101">
        <f t="shared" ref="N21" si="59">SUM(M21-M22)</f>
        <v>0</v>
      </c>
      <c r="O21" s="1"/>
      <c r="P21" s="431">
        <v>4</v>
      </c>
      <c r="Q21" s="43" t="str">
        <f>IF(M13=M14," ",IF(M13&lt;M14,I13,I14))</f>
        <v xml:space="preserve"> </v>
      </c>
      <c r="R21" s="39">
        <f>IF(U21+U22=0,0,IF(U21=U22,2,IF(U21&lt;U22,1,5)))</f>
        <v>0</v>
      </c>
      <c r="S21" s="39">
        <f>IF(V22="","",IF(OR(AND(V22&gt;0,V22&lt;5)),1,0))</f>
        <v>0</v>
      </c>
      <c r="T21" s="39">
        <f t="shared" si="2"/>
        <v>0</v>
      </c>
      <c r="U21" s="122"/>
      <c r="V21" s="8">
        <f t="shared" ref="V21" si="60">SUM(U21-U22)</f>
        <v>0</v>
      </c>
      <c r="W21" s="1"/>
      <c r="X21" s="447">
        <v>10</v>
      </c>
      <c r="Y21" s="17" t="str">
        <f>IF(U25=U26," ",IF(U25&gt;U26,Q25,Q26))</f>
        <v xml:space="preserve"> </v>
      </c>
      <c r="Z21" s="39">
        <f>IF(AC21+AC22=0,0,IF(AC21=AC22,2,IF(AC21&lt;AC22,1,5)))</f>
        <v>0</v>
      </c>
      <c r="AA21" s="39">
        <f>IF(AD22="","",IF(OR(AND(AD22&gt;0,AD22&lt;5)),1,0))</f>
        <v>0</v>
      </c>
      <c r="AB21" s="39">
        <f t="shared" si="3"/>
        <v>0</v>
      </c>
      <c r="AC21" s="122"/>
      <c r="AD21" s="8">
        <f t="shared" ref="AD21" si="61">SUM(AC21-AC22)</f>
        <v>0</v>
      </c>
      <c r="AE21" s="1"/>
      <c r="AF21" s="13">
        <v>17</v>
      </c>
      <c r="AG21" s="126" t="str">
        <f t="shared" si="8"/>
        <v/>
      </c>
      <c r="AH21" s="364">
        <f t="shared" si="9"/>
        <v>0</v>
      </c>
      <c r="AI21" s="181">
        <f t="shared" si="10"/>
        <v>0</v>
      </c>
      <c r="AJ21" s="384">
        <f t="shared" si="11"/>
        <v>0</v>
      </c>
      <c r="AK21" s="342">
        <f t="shared" si="12"/>
        <v>0</v>
      </c>
      <c r="AL21" s="36">
        <f t="shared" si="13"/>
        <v>0</v>
      </c>
      <c r="AM21"/>
      <c r="AN21" s="179" t="str">
        <f t="shared" si="14"/>
        <v/>
      </c>
      <c r="AO21" s="87"/>
      <c r="AP21" s="62" t="str">
        <f>IF(AG21="","",SMALL(AN$5:AN$28,ROWS(AH$5:AH21)))</f>
        <v/>
      </c>
      <c r="AQ21" s="76" t="str">
        <f>IF(AP21="","",IF(AND(AS20=AS21,AT20=AT21,AU20=AU21),AQ20,$AQ$5+16))</f>
        <v/>
      </c>
      <c r="AR21" s="64" t="str">
        <f t="shared" si="4"/>
        <v/>
      </c>
      <c r="AS21" s="249" t="str">
        <f t="shared" si="5"/>
        <v/>
      </c>
      <c r="AT21" s="274" t="str">
        <f t="shared" si="6"/>
        <v/>
      </c>
      <c r="AU21" s="274" t="str">
        <f t="shared" si="7"/>
        <v/>
      </c>
      <c r="AV21" s="345" t="str">
        <f t="shared" si="15"/>
        <v/>
      </c>
      <c r="AW21" s="137" t="str">
        <f t="shared" si="16"/>
        <v/>
      </c>
    </row>
    <row r="22" spans="1:49" ht="27" customHeight="1" thickBot="1">
      <c r="A22" s="7">
        <v>18</v>
      </c>
      <c r="B22" s="243"/>
      <c r="C22" s="185"/>
      <c r="D22" s="186"/>
      <c r="E22" s="290"/>
      <c r="G22" s="293">
        <v>18</v>
      </c>
      <c r="H22" s="425"/>
      <c r="I22" s="59" t="str">
        <f t="shared" si="0"/>
        <v/>
      </c>
      <c r="J22" s="40">
        <f>IF(M21+M22=0,0,IF(M21=M22,2,IF(M21&gt;M22,1,5)))</f>
        <v>0</v>
      </c>
      <c r="K22" s="124">
        <f>IF(N21="","",IF(OR(AND(N21&gt;0,N21&lt;5)),1,0))</f>
        <v>0</v>
      </c>
      <c r="L22" s="124">
        <f t="shared" si="1"/>
        <v>0</v>
      </c>
      <c r="M22" s="123"/>
      <c r="N22" s="102">
        <f t="shared" ref="N22" si="62">SUM(M22-M21)</f>
        <v>0</v>
      </c>
      <c r="O22" s="1"/>
      <c r="P22" s="432"/>
      <c r="Q22" s="68" t="str">
        <f>IF(M15=M16," ",IF(M15&lt;M16,I15,I16))</f>
        <v xml:space="preserve"> </v>
      </c>
      <c r="R22" s="40">
        <f>IF(U21+U22=0,0,IF(U21=U22,2,IF(U21&gt;U22,1,5)))</f>
        <v>0</v>
      </c>
      <c r="S22" s="124">
        <f>IF(V21="","",IF(OR(AND(V21&gt;0,V21&lt;5)),1,0))</f>
        <v>0</v>
      </c>
      <c r="T22" s="124">
        <f t="shared" si="2"/>
        <v>0</v>
      </c>
      <c r="U22" s="123"/>
      <c r="V22" s="9">
        <f t="shared" ref="V22" si="63">SUM(U22-U21)</f>
        <v>0</v>
      </c>
      <c r="W22" s="1"/>
      <c r="X22" s="448"/>
      <c r="Y22" s="46" t="str">
        <f>IF(U27=U28," ",IF(U27&gt;U28,Q27,Q28))</f>
        <v xml:space="preserve"> </v>
      </c>
      <c r="Z22" s="40">
        <f>IF(AC21+AC22=0,0,IF(AC21=AC22,2,IF(AC21&gt;AC22,1,5)))</f>
        <v>0</v>
      </c>
      <c r="AA22" s="124">
        <f>IF(AD21="","",IF(OR(AND(AD21&gt;0,AD21&lt;5)),1,0))</f>
        <v>0</v>
      </c>
      <c r="AB22" s="124">
        <f t="shared" si="3"/>
        <v>0</v>
      </c>
      <c r="AC22" s="123"/>
      <c r="AD22" s="9">
        <f t="shared" ref="AD22" si="64">SUM(AC22-AC21)</f>
        <v>0</v>
      </c>
      <c r="AE22" s="1"/>
      <c r="AF22" s="13">
        <v>18</v>
      </c>
      <c r="AG22" s="126" t="str">
        <f t="shared" si="8"/>
        <v/>
      </c>
      <c r="AH22" s="364">
        <f t="shared" si="9"/>
        <v>0</v>
      </c>
      <c r="AI22" s="181">
        <f t="shared" si="10"/>
        <v>0</v>
      </c>
      <c r="AJ22" s="384">
        <f t="shared" si="11"/>
        <v>0</v>
      </c>
      <c r="AK22" s="342">
        <f t="shared" si="12"/>
        <v>0</v>
      </c>
      <c r="AL22" s="36">
        <f t="shared" si="13"/>
        <v>0</v>
      </c>
      <c r="AM22"/>
      <c r="AN22" s="179" t="str">
        <f t="shared" si="14"/>
        <v/>
      </c>
      <c r="AO22" s="87"/>
      <c r="AP22" s="62" t="str">
        <f>IF(AG22="","",SMALL(AN$5:AN$28,ROWS(AH$5:AH22)))</f>
        <v/>
      </c>
      <c r="AQ22" s="76" t="str">
        <f>IF(AP22="","",IF(AND(AS21=AS22,AT21=AT22,AU21=AU22),AQ21,$AQ$5+17))</f>
        <v/>
      </c>
      <c r="AR22" s="64" t="str">
        <f t="shared" si="4"/>
        <v/>
      </c>
      <c r="AS22" s="249" t="str">
        <f t="shared" si="5"/>
        <v/>
      </c>
      <c r="AT22" s="274" t="str">
        <f t="shared" si="6"/>
        <v/>
      </c>
      <c r="AU22" s="274" t="str">
        <f t="shared" si="7"/>
        <v/>
      </c>
      <c r="AV22" s="345" t="str">
        <f t="shared" si="15"/>
        <v/>
      </c>
      <c r="AW22" s="137" t="str">
        <f t="shared" si="16"/>
        <v/>
      </c>
    </row>
    <row r="23" spans="1:49" ht="27" customHeight="1">
      <c r="A23" s="7">
        <v>19</v>
      </c>
      <c r="B23" s="6"/>
      <c r="C23" s="188"/>
      <c r="D23" s="242"/>
      <c r="E23" s="290"/>
      <c r="G23" s="293">
        <v>19</v>
      </c>
      <c r="H23" s="424">
        <v>10</v>
      </c>
      <c r="I23" s="39" t="str">
        <f t="shared" si="0"/>
        <v/>
      </c>
      <c r="J23" s="39">
        <f>IF(M23+M24=0,0,IF(M23=M24,2,IF(M23&lt;M24,1,5)))</f>
        <v>0</v>
      </c>
      <c r="K23" s="39">
        <f>IF(N24="","",IF(OR(AND(N24&gt;0,N24&lt;5)),1,0))</f>
        <v>0</v>
      </c>
      <c r="L23" s="39">
        <f t="shared" si="1"/>
        <v>0</v>
      </c>
      <c r="M23" s="122"/>
      <c r="N23" s="8">
        <f t="shared" ref="N23" si="65">SUM(M23-M24)</f>
        <v>0</v>
      </c>
      <c r="O23" s="1"/>
      <c r="P23" s="431">
        <v>3</v>
      </c>
      <c r="Q23" s="61" t="str">
        <f>IF(M17=M18," ",IF(M17&lt;M18,I17,I18))</f>
        <v xml:space="preserve"> </v>
      </c>
      <c r="R23" s="39">
        <f>IF(U23+U24=0,0,IF(U23=U24,2,IF(U23&lt;U24,1,5)))</f>
        <v>0</v>
      </c>
      <c r="S23" s="39">
        <f>IF(V24="","",IF(OR(AND(V24&gt;0,V24&lt;5)),1,0))</f>
        <v>0</v>
      </c>
      <c r="T23" s="39">
        <f t="shared" si="2"/>
        <v>0</v>
      </c>
      <c r="U23" s="122"/>
      <c r="V23" s="65">
        <f t="shared" ref="V23" si="66">SUM(U23-U24)</f>
        <v>0</v>
      </c>
      <c r="W23" s="1"/>
      <c r="X23" s="447">
        <v>9</v>
      </c>
      <c r="Y23" s="61" t="str">
        <f>IF(U17=U18," ",IF(U17&lt;U18,Q17,Q18))</f>
        <v xml:space="preserve"> </v>
      </c>
      <c r="Z23" s="39">
        <f>IF(AC23+AC24=0,0,IF(AC23=AC24,2,IF(AC23&lt;AC24,1,5)))</f>
        <v>0</v>
      </c>
      <c r="AA23" s="39">
        <f>IF(AD24="","",IF(OR(AND(AD24&gt;0,AD24&lt;5)),1,0))</f>
        <v>0</v>
      </c>
      <c r="AB23" s="39">
        <f t="shared" si="3"/>
        <v>0</v>
      </c>
      <c r="AC23" s="122"/>
      <c r="AD23" s="8">
        <f t="shared" ref="AD23" si="67">SUM(AC23-AC24)</f>
        <v>0</v>
      </c>
      <c r="AE23" s="1"/>
      <c r="AF23" s="13">
        <v>19</v>
      </c>
      <c r="AG23" s="126" t="str">
        <f t="shared" si="8"/>
        <v/>
      </c>
      <c r="AH23" s="364">
        <f t="shared" si="9"/>
        <v>0</v>
      </c>
      <c r="AI23" s="181">
        <f t="shared" si="10"/>
        <v>0</v>
      </c>
      <c r="AJ23" s="384">
        <f t="shared" si="11"/>
        <v>0</v>
      </c>
      <c r="AK23" s="342">
        <f t="shared" si="12"/>
        <v>0</v>
      </c>
      <c r="AL23" s="36">
        <f t="shared" si="13"/>
        <v>0</v>
      </c>
      <c r="AM23"/>
      <c r="AN23" s="179" t="str">
        <f t="shared" si="14"/>
        <v/>
      </c>
      <c r="AO23" s="87"/>
      <c r="AP23" s="62" t="str">
        <f>IF(AG23="","",SMALL(AN$5:AN$28,ROWS(AH$5:AH23)))</f>
        <v/>
      </c>
      <c r="AQ23" s="249" t="str">
        <f>IF(AP23="","",IF(AND(AS22=AS23,AT22=AT23,AU22=AU23),AQ22,$AQ$5+18))</f>
        <v/>
      </c>
      <c r="AR23" s="64" t="str">
        <f t="shared" si="4"/>
        <v/>
      </c>
      <c r="AS23" s="249" t="str">
        <f t="shared" si="5"/>
        <v/>
      </c>
      <c r="AT23" s="274" t="str">
        <f t="shared" si="6"/>
        <v/>
      </c>
      <c r="AU23" s="274" t="str">
        <f t="shared" si="7"/>
        <v/>
      </c>
      <c r="AV23" s="345" t="str">
        <f t="shared" si="15"/>
        <v/>
      </c>
      <c r="AW23" s="137" t="str">
        <f t="shared" si="16"/>
        <v/>
      </c>
    </row>
    <row r="24" spans="1:49" ht="27" customHeight="1" thickBot="1">
      <c r="A24" s="7">
        <v>20</v>
      </c>
      <c r="B24" s="254"/>
      <c r="C24" s="185"/>
      <c r="D24" s="247"/>
      <c r="E24" s="290"/>
      <c r="G24" s="293">
        <v>20</v>
      </c>
      <c r="H24" s="425"/>
      <c r="I24" s="59" t="str">
        <f t="shared" si="0"/>
        <v/>
      </c>
      <c r="J24" s="40">
        <f>IF(M23+M24=0,0,IF(M23=M24,2,IF(M23&gt;M24,1,5)))</f>
        <v>0</v>
      </c>
      <c r="K24" s="124">
        <f>IF(N23="","",IF(OR(AND(N23&gt;0,N23&lt;5)),1,0))</f>
        <v>0</v>
      </c>
      <c r="L24" s="124">
        <f t="shared" si="1"/>
        <v>0</v>
      </c>
      <c r="M24" s="123"/>
      <c r="N24" s="9">
        <f t="shared" ref="N24" si="68">SUM(M24-M23)</f>
        <v>0</v>
      </c>
      <c r="O24" s="1"/>
      <c r="P24" s="432"/>
      <c r="Q24" s="94" t="str">
        <f>IF(M19=M20," ",IF(M19&lt;M20,I19,I20))</f>
        <v xml:space="preserve"> </v>
      </c>
      <c r="R24" s="40">
        <f>IF(U23+U24=0,0,IF(U23=U24,2,IF(U23&gt;U24,1,5)))</f>
        <v>0</v>
      </c>
      <c r="S24" s="124">
        <f>IF(V23="","",IF(OR(AND(V23&gt;0,V23&lt;5)),1,0))</f>
        <v>0</v>
      </c>
      <c r="T24" s="124">
        <f t="shared" si="2"/>
        <v>0</v>
      </c>
      <c r="U24" s="123"/>
      <c r="V24" s="96">
        <f t="shared" ref="V24" si="69">SUM(U24-U23)</f>
        <v>0</v>
      </c>
      <c r="W24" s="1"/>
      <c r="X24" s="448"/>
      <c r="Y24" s="94" t="str">
        <f>IF(U19=U20," ",IF(U19&lt;U20,Q19,Q20))</f>
        <v xml:space="preserve"> </v>
      </c>
      <c r="Z24" s="40">
        <f>IF(AC23+AC24=0,0,IF(AC23=AC24,2,IF(AC23&gt;AC24,1,5)))</f>
        <v>0</v>
      </c>
      <c r="AA24" s="124">
        <f>IF(AD23="","",IF(OR(AND(AD23&gt;0,AD23&lt;5)),1,0))</f>
        <v>0</v>
      </c>
      <c r="AB24" s="124">
        <f t="shared" si="3"/>
        <v>0</v>
      </c>
      <c r="AC24" s="123"/>
      <c r="AD24" s="9">
        <f t="shared" ref="AD24" si="70">SUM(AC24-AC23)</f>
        <v>0</v>
      </c>
      <c r="AE24" s="1"/>
      <c r="AF24" s="13">
        <v>20</v>
      </c>
      <c r="AG24" s="126" t="str">
        <f t="shared" si="8"/>
        <v/>
      </c>
      <c r="AH24" s="364">
        <f t="shared" si="9"/>
        <v>0</v>
      </c>
      <c r="AI24" s="181">
        <f t="shared" si="10"/>
        <v>0</v>
      </c>
      <c r="AJ24" s="384">
        <f t="shared" si="11"/>
        <v>0</v>
      </c>
      <c r="AK24" s="342">
        <f t="shared" si="12"/>
        <v>0</v>
      </c>
      <c r="AL24" s="36">
        <f t="shared" si="13"/>
        <v>0</v>
      </c>
      <c r="AM24"/>
      <c r="AN24" s="179" t="str">
        <f t="shared" si="14"/>
        <v/>
      </c>
      <c r="AO24" s="87"/>
      <c r="AP24" s="62" t="str">
        <f>IF(AG24="","",SMALL(AN$5:AN$28,ROWS(AH$5:AH24)))</f>
        <v/>
      </c>
      <c r="AQ24" s="255" t="str">
        <f>IF(AP24="","",IF(AND(AS23=AS24,AT23=AT24,AU23=AU24),AQ23,$AQ$5+19))</f>
        <v/>
      </c>
      <c r="AR24" s="64" t="str">
        <f t="shared" si="4"/>
        <v/>
      </c>
      <c r="AS24" s="249" t="str">
        <f t="shared" si="5"/>
        <v/>
      </c>
      <c r="AT24" s="274" t="str">
        <f t="shared" si="6"/>
        <v/>
      </c>
      <c r="AU24" s="274" t="str">
        <f t="shared" si="7"/>
        <v/>
      </c>
      <c r="AV24" s="345" t="str">
        <f t="shared" si="15"/>
        <v/>
      </c>
      <c r="AW24" s="137" t="str">
        <f t="shared" si="16"/>
        <v/>
      </c>
    </row>
    <row r="25" spans="1:49" ht="27" customHeight="1">
      <c r="A25" s="7">
        <v>21</v>
      </c>
      <c r="B25" s="6"/>
      <c r="C25" s="188"/>
      <c r="D25" s="242"/>
      <c r="E25" s="316"/>
      <c r="G25" s="293">
        <v>21</v>
      </c>
      <c r="H25" s="424">
        <v>11</v>
      </c>
      <c r="I25" s="39" t="str">
        <f t="shared" si="0"/>
        <v/>
      </c>
      <c r="J25" s="39">
        <f>IF(M25+M26=0,0,IF(M25=M26,2,IF(M25&lt;M26,1,5)))</f>
        <v>0</v>
      </c>
      <c r="K25" s="39">
        <f>IF(N26="","",IF(OR(AND(N26&gt;0,N26&lt;5)),1,0))</f>
        <v>0</v>
      </c>
      <c r="L25" s="39">
        <f t="shared" si="1"/>
        <v>0</v>
      </c>
      <c r="M25" s="122"/>
      <c r="N25" s="101">
        <f t="shared" ref="N25" si="71">SUM(M25-M26)</f>
        <v>0</v>
      </c>
      <c r="O25" s="1"/>
      <c r="P25" s="431">
        <v>2</v>
      </c>
      <c r="Q25" s="43" t="str">
        <f>IF(M21=M22," ",IF(M21&lt;M22,I21,I22))</f>
        <v xml:space="preserve"> </v>
      </c>
      <c r="R25" s="39">
        <f>IF(U25+U26=0,0,IF(U25=U26,2,IF(U25&lt;U26,1,5)))</f>
        <v>0</v>
      </c>
      <c r="S25" s="39">
        <f>IF(V26="","",IF(OR(AND(V26&gt;0,V26&lt;5)),1,0))</f>
        <v>0</v>
      </c>
      <c r="T25" s="39">
        <f t="shared" si="2"/>
        <v>0</v>
      </c>
      <c r="U25" s="122"/>
      <c r="V25" s="8">
        <f t="shared" ref="V25" si="72">SUM(U25-U26)</f>
        <v>0</v>
      </c>
      <c r="W25" s="1"/>
      <c r="X25" s="447">
        <v>8</v>
      </c>
      <c r="Y25" s="152" t="str">
        <f>IF(U21=U22," ",IF(U21&lt;U22,Q21,Q22))</f>
        <v xml:space="preserve"> </v>
      </c>
      <c r="Z25" s="39">
        <f>IF(AC25+AC26=0,0,IF(AC25=AC26,2,IF(AC25&lt;AC26,1,5)))</f>
        <v>0</v>
      </c>
      <c r="AA25" s="39">
        <f>IF(AD26="","",IF(OR(AND(AD26&gt;0,AD26&lt;5)),1,0))</f>
        <v>0</v>
      </c>
      <c r="AB25" s="39">
        <f t="shared" si="3"/>
        <v>0</v>
      </c>
      <c r="AC25" s="122"/>
      <c r="AD25" s="65">
        <f t="shared" ref="AD25" si="73">SUM(AC25-AC26)</f>
        <v>0</v>
      </c>
      <c r="AE25" s="1"/>
      <c r="AF25" s="13">
        <v>21</v>
      </c>
      <c r="AG25" s="126" t="str">
        <f t="shared" si="8"/>
        <v/>
      </c>
      <c r="AH25" s="364">
        <f t="shared" si="9"/>
        <v>0</v>
      </c>
      <c r="AI25" s="181">
        <f t="shared" si="10"/>
        <v>0</v>
      </c>
      <c r="AJ25" s="384">
        <f t="shared" si="11"/>
        <v>0</v>
      </c>
      <c r="AK25" s="342">
        <f t="shared" si="12"/>
        <v>0</v>
      </c>
      <c r="AL25" s="36">
        <f t="shared" si="13"/>
        <v>0</v>
      </c>
      <c r="AM25"/>
      <c r="AN25" s="179" t="str">
        <f t="shared" si="14"/>
        <v/>
      </c>
      <c r="AO25" s="87"/>
      <c r="AP25" s="62" t="str">
        <f>IF(AG25="","",SMALL(AN$5:AN$28,ROWS(AH$5:AH25)))</f>
        <v/>
      </c>
      <c r="AQ25" s="64" t="str">
        <f>IF(AP25="","",IF(AND(AS24=AS25,AT24=AT25,AU24=AU25),AQ24,$AQ$5+20))</f>
        <v/>
      </c>
      <c r="AR25" s="64" t="str">
        <f t="shared" si="4"/>
        <v/>
      </c>
      <c r="AS25" s="249" t="str">
        <f t="shared" si="5"/>
        <v/>
      </c>
      <c r="AT25" s="274" t="str">
        <f t="shared" si="6"/>
        <v/>
      </c>
      <c r="AU25" s="274" t="str">
        <f t="shared" si="7"/>
        <v/>
      </c>
      <c r="AV25" s="345" t="str">
        <f t="shared" si="15"/>
        <v/>
      </c>
      <c r="AW25" s="137" t="str">
        <f t="shared" si="16"/>
        <v/>
      </c>
    </row>
    <row r="26" spans="1:49" ht="27" customHeight="1" thickBot="1">
      <c r="A26" s="7">
        <v>22</v>
      </c>
      <c r="B26" s="254"/>
      <c r="C26" s="185"/>
      <c r="D26" s="247"/>
      <c r="E26" s="290"/>
      <c r="G26" s="293">
        <v>22</v>
      </c>
      <c r="H26" s="425"/>
      <c r="I26" s="59" t="str">
        <f t="shared" si="0"/>
        <v/>
      </c>
      <c r="J26" s="40">
        <f>IF(M25+M26=0,0,IF(M25=M26,2,IF(M25&gt;M26,1,5)))</f>
        <v>0</v>
      </c>
      <c r="K26" s="124">
        <f>IF(N25="","",IF(OR(AND(N25&gt;0,N25&lt;5)),1,0))</f>
        <v>0</v>
      </c>
      <c r="L26" s="124">
        <f t="shared" si="1"/>
        <v>0</v>
      </c>
      <c r="M26" s="123"/>
      <c r="N26" s="102">
        <f t="shared" ref="N26" si="74">SUM(M26-M25)</f>
        <v>0</v>
      </c>
      <c r="O26" s="1"/>
      <c r="P26" s="432"/>
      <c r="Q26" s="68" t="str">
        <f>IF(M23=M24," ",IF(M23&lt;M24,I23,I24))</f>
        <v xml:space="preserve"> </v>
      </c>
      <c r="R26" s="40">
        <f>IF(U25+U26=0,0,IF(U25=U26,2,IF(U25&gt;U26,1,5)))</f>
        <v>0</v>
      </c>
      <c r="S26" s="124">
        <f>IF(V25="","",IF(OR(AND(V25&gt;0,V25&lt;5)),1,0))</f>
        <v>0</v>
      </c>
      <c r="T26" s="124">
        <f t="shared" si="2"/>
        <v>0</v>
      </c>
      <c r="U26" s="123"/>
      <c r="V26" s="9">
        <f t="shared" ref="V26" si="75">SUM(U26-U25)</f>
        <v>0</v>
      </c>
      <c r="W26" s="1"/>
      <c r="X26" s="448"/>
      <c r="Y26" s="72" t="str">
        <f>IF(U23=U24," ",IF(U23&lt;U24,Q23,Q24))</f>
        <v xml:space="preserve"> </v>
      </c>
      <c r="Z26" s="40">
        <f>IF(AC25+AC26=0,0,IF(AC25=AC26,2,IF(AC25&gt;AC26,1,5)))</f>
        <v>0</v>
      </c>
      <c r="AA26" s="124">
        <f>IF(AD25="","",IF(OR(AND(AD25&gt;0,AD25&lt;5)),1,0))</f>
        <v>0</v>
      </c>
      <c r="AB26" s="124">
        <f t="shared" si="3"/>
        <v>0</v>
      </c>
      <c r="AC26" s="123"/>
      <c r="AD26" s="96">
        <f t="shared" ref="AD26" si="76">SUM(AC26-AC25)</f>
        <v>0</v>
      </c>
      <c r="AE26" s="1"/>
      <c r="AF26" s="13">
        <v>22</v>
      </c>
      <c r="AG26" s="126" t="str">
        <f t="shared" si="8"/>
        <v/>
      </c>
      <c r="AH26" s="364">
        <f t="shared" si="9"/>
        <v>0</v>
      </c>
      <c r="AI26" s="181">
        <f t="shared" si="10"/>
        <v>0</v>
      </c>
      <c r="AJ26" s="384">
        <f t="shared" si="11"/>
        <v>0</v>
      </c>
      <c r="AK26" s="342">
        <f t="shared" si="12"/>
        <v>0</v>
      </c>
      <c r="AL26" s="36">
        <f t="shared" si="13"/>
        <v>0</v>
      </c>
      <c r="AM26"/>
      <c r="AN26" s="179" t="str">
        <f t="shared" si="14"/>
        <v/>
      </c>
      <c r="AO26" s="28"/>
      <c r="AP26" s="62" t="str">
        <f>IF(AG26="","",SMALL(AN$5:AN$28,ROWS(AH$5:AH26)))</f>
        <v/>
      </c>
      <c r="AQ26" s="255" t="str">
        <f>IF(AP26="","",IF(AND(AS25=AS26,AT25=AT26,AU25=AU26),AQ25,$AQ$5+21))</f>
        <v/>
      </c>
      <c r="AR26" s="64" t="str">
        <f t="shared" si="4"/>
        <v/>
      </c>
      <c r="AS26" s="249" t="str">
        <f t="shared" si="5"/>
        <v/>
      </c>
      <c r="AT26" s="274" t="str">
        <f t="shared" si="6"/>
        <v/>
      </c>
      <c r="AU26" s="274" t="str">
        <f t="shared" si="7"/>
        <v/>
      </c>
      <c r="AV26" s="345" t="str">
        <f t="shared" si="15"/>
        <v/>
      </c>
      <c r="AW26" s="137" t="str">
        <f t="shared" si="16"/>
        <v/>
      </c>
    </row>
    <row r="27" spans="1:49" ht="27" customHeight="1">
      <c r="A27" s="7">
        <v>23</v>
      </c>
      <c r="B27" s="6"/>
      <c r="C27" s="188"/>
      <c r="D27" s="242"/>
      <c r="E27" s="316"/>
      <c r="G27" s="293">
        <v>23</v>
      </c>
      <c r="H27" s="424">
        <v>12</v>
      </c>
      <c r="I27" s="39" t="str">
        <f t="shared" si="0"/>
        <v/>
      </c>
      <c r="J27" s="39">
        <f>IF(M27+M28=0,0,IF(M27=M28,2,IF(M27&lt;M28,1,5)))</f>
        <v>0</v>
      </c>
      <c r="K27" s="39">
        <f>IF(N28="","",IF(OR(AND(N28&gt;0,N28&lt;5)),1,0))</f>
        <v>0</v>
      </c>
      <c r="L27" s="39">
        <f t="shared" ref="L27:L28" si="77">IF(N27="","",IF(OR(AND(N27&lt;14,N27&gt;7)),1,0))</f>
        <v>0</v>
      </c>
      <c r="M27" s="122"/>
      <c r="N27" s="101">
        <f t="shared" ref="N27" si="78">SUM(M27-M28)</f>
        <v>0</v>
      </c>
      <c r="O27" s="1"/>
      <c r="P27" s="431">
        <v>1</v>
      </c>
      <c r="Q27" s="43" t="str">
        <f>IF(M25=M26," ",IF(M25&lt;M26,I25,I26))</f>
        <v xml:space="preserve"> </v>
      </c>
      <c r="R27" s="66">
        <f>IF(U27+U28=0,0,IF(U27=U28,2,IF(U27&lt;U28,1,5)))</f>
        <v>0</v>
      </c>
      <c r="S27" s="39">
        <f>IF(V28="","",IF(OR(AND(V28&gt;0,V28&lt;5)),1,0))</f>
        <v>0</v>
      </c>
      <c r="T27" s="39">
        <f t="shared" si="2"/>
        <v>0</v>
      </c>
      <c r="U27" s="122"/>
      <c r="V27" s="8">
        <f>SUM(U27-U28)</f>
        <v>0</v>
      </c>
      <c r="W27" s="1"/>
      <c r="X27" s="447">
        <v>7</v>
      </c>
      <c r="Y27" s="107" t="str">
        <f>IF(U25=U26," ",IF(U25&lt;U26,Q25,Q26))</f>
        <v xml:space="preserve"> </v>
      </c>
      <c r="Z27" s="66">
        <f>IF(AC27+AC28=0,0,IF(AC27=AC28,2,IF(AC27&lt;AC28,1,5)))</f>
        <v>0</v>
      </c>
      <c r="AA27" s="39">
        <f>IF(AD28="","",IF(OR(AND(AD28&gt;0,AD28&lt;5)),1,0))</f>
        <v>0</v>
      </c>
      <c r="AB27" s="39">
        <f t="shared" si="3"/>
        <v>0</v>
      </c>
      <c r="AC27" s="122"/>
      <c r="AD27" s="8">
        <f t="shared" ref="AD27" si="79">SUM(AC27-AC28)</f>
        <v>0</v>
      </c>
      <c r="AE27" s="1"/>
      <c r="AF27" s="13">
        <v>23</v>
      </c>
      <c r="AG27" s="126" t="str">
        <f t="shared" si="8"/>
        <v/>
      </c>
      <c r="AH27" s="364">
        <f t="shared" si="9"/>
        <v>0</v>
      </c>
      <c r="AI27" s="181">
        <f t="shared" si="10"/>
        <v>0</v>
      </c>
      <c r="AJ27" s="384">
        <f t="shared" si="11"/>
        <v>0</v>
      </c>
      <c r="AK27" s="342">
        <f t="shared" si="12"/>
        <v>0</v>
      </c>
      <c r="AL27" s="36">
        <f t="shared" si="13"/>
        <v>0</v>
      </c>
      <c r="AM27"/>
      <c r="AN27" s="179" t="str">
        <f t="shared" si="14"/>
        <v/>
      </c>
      <c r="AO27" s="87"/>
      <c r="AP27" s="62" t="str">
        <f>IF(AG27="","",SMALL(AN$5:AN$28,ROWS(AH$5:AH27)))</f>
        <v/>
      </c>
      <c r="AQ27" s="64" t="str">
        <f>IF(AP27="","",IF(AND(AS26=AS27,AT26=AT27,AU26=AU27),AQ26,$AQ$5+22))</f>
        <v/>
      </c>
      <c r="AR27" s="64" t="str">
        <f t="shared" si="4"/>
        <v/>
      </c>
      <c r="AS27" s="249" t="str">
        <f t="shared" si="5"/>
        <v/>
      </c>
      <c r="AT27" s="274" t="str">
        <f t="shared" si="6"/>
        <v/>
      </c>
      <c r="AU27" s="274" t="str">
        <f t="shared" si="7"/>
        <v/>
      </c>
      <c r="AV27" s="345" t="str">
        <f t="shared" si="15"/>
        <v/>
      </c>
      <c r="AW27" s="137" t="str">
        <f t="shared" si="16"/>
        <v/>
      </c>
    </row>
    <row r="28" spans="1:49" ht="27" customHeight="1" thickBot="1">
      <c r="A28" s="10">
        <v>24</v>
      </c>
      <c r="B28" s="10"/>
      <c r="C28" s="189"/>
      <c r="D28" s="241"/>
      <c r="E28" s="291"/>
      <c r="G28" s="293">
        <v>24</v>
      </c>
      <c r="H28" s="425"/>
      <c r="I28" s="40" t="str">
        <f t="shared" si="0"/>
        <v/>
      </c>
      <c r="J28" s="40">
        <f>IF(M27+M28=0,0,IF(M27=M28,2,IF(M27&gt;M28,1,5)))</f>
        <v>0</v>
      </c>
      <c r="K28" s="124">
        <f>IF(N27="","",IF(OR(AND(N27&gt;0,N27&lt;5)),1,0))</f>
        <v>0</v>
      </c>
      <c r="L28" s="124">
        <f t="shared" si="77"/>
        <v>0</v>
      </c>
      <c r="M28" s="123"/>
      <c r="N28" s="102">
        <f t="shared" ref="N28" si="80">SUM(M28-M27)</f>
        <v>0</v>
      </c>
      <c r="O28" s="1"/>
      <c r="P28" s="432"/>
      <c r="Q28" s="68" t="str">
        <f>IF(M27=M28," ",IF(M27&lt;M28,I27,I28))</f>
        <v xml:space="preserve"> </v>
      </c>
      <c r="R28" s="67">
        <f>IF(U27+U28=0,0,IF(U27=U28,2,IF(U27&gt;U28,1,5)))</f>
        <v>0</v>
      </c>
      <c r="S28" s="124">
        <f>IF(V27="","",IF(OR(AND(V27&gt;0,V27&lt;5)),1,0))</f>
        <v>0</v>
      </c>
      <c r="T28" s="124">
        <f t="shared" si="2"/>
        <v>0</v>
      </c>
      <c r="U28" s="123"/>
      <c r="V28" s="9">
        <f t="shared" ref="V28" si="81">SUM(U28-U27)</f>
        <v>0</v>
      </c>
      <c r="W28" s="1"/>
      <c r="X28" s="448"/>
      <c r="Y28" s="68" t="str">
        <f>IF(U27=U28," ",IF(U27&lt;U28,Q27,Q28))</f>
        <v xml:space="preserve"> </v>
      </c>
      <c r="Z28" s="67">
        <f>IF(AC27+AC28=0,0,IF(AC27=AC28,2,IF(AC27&gt;AC28,1,5)))</f>
        <v>0</v>
      </c>
      <c r="AA28" s="124">
        <f>IF(AD27="","",IF(OR(AND(AD27&gt;0,AD27&lt;5)),1,0))</f>
        <v>0</v>
      </c>
      <c r="AB28" s="124">
        <f t="shared" si="3"/>
        <v>0</v>
      </c>
      <c r="AC28" s="123"/>
      <c r="AD28" s="9">
        <f t="shared" ref="AD28" si="82">SUM(AC28-AC27)</f>
        <v>0</v>
      </c>
      <c r="AE28" s="1"/>
      <c r="AF28" s="33">
        <v>24</v>
      </c>
      <c r="AG28" s="9" t="str">
        <f t="shared" si="8"/>
        <v/>
      </c>
      <c r="AH28" s="365">
        <f t="shared" si="9"/>
        <v>0</v>
      </c>
      <c r="AI28" s="181">
        <f>SUM(IFERROR(VLOOKUP(AG28,I$5:N$28,6,0),0),IFERROR(VLOOKUP(AG28,Q$5:V$28,6,0),0),IFERROR(VLOOKUP(AG28,Y$5:AD$28,6,0),0))</f>
        <v>0</v>
      </c>
      <c r="AJ28" s="385">
        <f t="shared" si="11"/>
        <v>0</v>
      </c>
      <c r="AK28" s="343">
        <f t="shared" si="12"/>
        <v>0</v>
      </c>
      <c r="AL28" s="35">
        <f t="shared" si="13"/>
        <v>0</v>
      </c>
      <c r="AM28"/>
      <c r="AN28" s="179" t="str">
        <f t="shared" si="14"/>
        <v/>
      </c>
      <c r="AO28" s="87"/>
      <c r="AP28" s="78" t="str">
        <f>IF(AG28="","",SMALL(AN$5:AN$28,ROWS(AH$5:AH28)))</f>
        <v/>
      </c>
      <c r="AQ28" s="246" t="str">
        <f>IF(AP28="","",IF(AND(AS27=AS28,AT27=AT28,AU27=AU28),AQ27,$AQ$5+23))</f>
        <v/>
      </c>
      <c r="AR28" s="78" t="str">
        <f t="shared" si="4"/>
        <v/>
      </c>
      <c r="AS28" s="249" t="str">
        <f t="shared" si="5"/>
        <v/>
      </c>
      <c r="AT28" s="275" t="str">
        <f t="shared" si="6"/>
        <v/>
      </c>
      <c r="AU28" s="275" t="str">
        <f t="shared" si="7"/>
        <v/>
      </c>
      <c r="AV28" s="346" t="str">
        <f t="shared" si="15"/>
        <v/>
      </c>
      <c r="AW28" s="138" t="str">
        <f t="shared" si="16"/>
        <v/>
      </c>
    </row>
    <row r="29" spans="1:49" ht="27" customHeight="1">
      <c r="E29" s="1">
        <f>SUM(E5:E28)</f>
        <v>0</v>
      </c>
      <c r="G29" s="1"/>
      <c r="I29"/>
      <c r="J29" s="87">
        <f>SUM(J5:J28)</f>
        <v>0</v>
      </c>
      <c r="K29" s="87">
        <f>SUM(K5:K28)</f>
        <v>0</v>
      </c>
      <c r="L29" s="87">
        <f>SUM(L5:L28)</f>
        <v>0</v>
      </c>
      <c r="M29" s="1">
        <f>SUM(M5:M28)</f>
        <v>0</v>
      </c>
      <c r="N29" s="87">
        <f>SUM(N5:N28)</f>
        <v>0</v>
      </c>
      <c r="O29" s="1"/>
      <c r="Q29" s="87"/>
      <c r="R29" s="87">
        <f>SUM(R5:R28)</f>
        <v>0</v>
      </c>
      <c r="S29" s="87">
        <f>SUM(S5:S28)</f>
        <v>0</v>
      </c>
      <c r="T29" s="87">
        <f>SUM(T5:T28)</f>
        <v>0</v>
      </c>
      <c r="U29" s="1">
        <f>SUM(U5:U28)</f>
        <v>0</v>
      </c>
      <c r="V29" s="87">
        <f>SUM(V5:V28)</f>
        <v>0</v>
      </c>
      <c r="W29" s="1"/>
      <c r="Y29" s="87"/>
      <c r="Z29" s="87">
        <f>SUM(Z5:Z28)</f>
        <v>0</v>
      </c>
      <c r="AA29" s="87">
        <f>SUM(AA5:AA28)</f>
        <v>0</v>
      </c>
      <c r="AB29" s="87">
        <f>SUM(AB5:AB28)</f>
        <v>0</v>
      </c>
      <c r="AC29" s="1">
        <f>SUM(AC5:AC28)</f>
        <v>0</v>
      </c>
      <c r="AD29" s="87">
        <f>SUM(AD5:AD28)</f>
        <v>0</v>
      </c>
      <c r="AE29" s="1">
        <f>SUM(M29+U29+AC29)</f>
        <v>0</v>
      </c>
      <c r="AG29"/>
      <c r="AH29" s="226">
        <f>SUM(AH5:AH28)</f>
        <v>0</v>
      </c>
      <c r="AI29" s="323">
        <f>SUM(AI5:AI28)</f>
        <v>0</v>
      </c>
      <c r="AJ29" s="323">
        <f>SUM(AJ5:AJ28)</f>
        <v>0</v>
      </c>
      <c r="AK29" s="323">
        <f>SUM(AK5:AK28)</f>
        <v>0</v>
      </c>
      <c r="AL29" s="323">
        <f>SUM(AL5:AL28)</f>
        <v>0</v>
      </c>
      <c r="AM29" s="87"/>
      <c r="AN29" s="87"/>
      <c r="AO29" s="87"/>
      <c r="AP29" s="87"/>
      <c r="AQ29" s="87"/>
      <c r="AR29" s="87"/>
      <c r="AS29" s="226">
        <f>SUM(AS5:AS28)</f>
        <v>0</v>
      </c>
      <c r="AT29" s="323">
        <f>SUM(AT5:AT28)</f>
        <v>0</v>
      </c>
      <c r="AU29" s="323">
        <f>SUM(AU5:AU28)</f>
        <v>0</v>
      </c>
      <c r="AV29" s="358">
        <f>SUM(AV5:AV28)</f>
        <v>0</v>
      </c>
      <c r="AW29" s="358">
        <f>SUM(AW5:AW28)</f>
        <v>0</v>
      </c>
    </row>
    <row r="30" spans="1:49" ht="27" customHeight="1">
      <c r="E30" s="1">
        <v>300</v>
      </c>
      <c r="G30" s="1"/>
      <c r="H30" s="236"/>
      <c r="I30" s="237"/>
      <c r="J30" s="216">
        <v>48</v>
      </c>
      <c r="K30" s="216"/>
      <c r="L30" s="216"/>
      <c r="M30" s="217"/>
      <c r="N30" s="87" t="str">
        <f>IF(N29=0,"OK",ERREUR)</f>
        <v>OK</v>
      </c>
      <c r="O30" s="217"/>
      <c r="P30" s="236"/>
      <c r="Q30" s="216"/>
      <c r="R30" s="216">
        <v>48</v>
      </c>
      <c r="S30" s="216"/>
      <c r="T30" s="216"/>
      <c r="U30" s="217"/>
      <c r="V30" s="87" t="str">
        <f>IF(V29=0,"OK",ERREUR)</f>
        <v>OK</v>
      </c>
      <c r="W30" s="217"/>
      <c r="X30" s="236"/>
      <c r="Y30" s="216"/>
      <c r="Z30" s="216">
        <v>48</v>
      </c>
      <c r="AA30" s="216"/>
      <c r="AB30" s="216"/>
      <c r="AC30" s="217"/>
      <c r="AD30" s="87" t="str">
        <f>IF(AD29=0,"OK",ERREUR)</f>
        <v>OK</v>
      </c>
      <c r="AE30" s="217"/>
      <c r="AF30" s="217"/>
      <c r="AG30" s="216"/>
      <c r="AH30" s="227">
        <f>SUM(J30+R30+Z30)</f>
        <v>144</v>
      </c>
      <c r="AI30" s="214" t="str">
        <f>IF(AI29=0,"OK","ERREUR")</f>
        <v>OK</v>
      </c>
      <c r="AJ30" s="216"/>
      <c r="AK30" s="216"/>
      <c r="AL30" s="216"/>
      <c r="AM30" s="216"/>
      <c r="AN30" s="216"/>
      <c r="AO30" s="216"/>
      <c r="AP30" s="216"/>
      <c r="AQ30" s="216"/>
      <c r="AR30" s="216"/>
      <c r="AS30" s="227">
        <v>144</v>
      </c>
      <c r="AT30" s="214" t="str">
        <f>IF(AT29=0,"OK","ERREUR")</f>
        <v>OK</v>
      </c>
      <c r="AU30" s="228"/>
      <c r="AV30" s="359">
        <f>+AK30</f>
        <v>0</v>
      </c>
      <c r="AW30" s="359">
        <f>+AL30</f>
        <v>0</v>
      </c>
    </row>
    <row r="31" spans="1:49" ht="20.25">
      <c r="C31" s="421" t="s">
        <v>83</v>
      </c>
      <c r="D31" s="421"/>
      <c r="G31" s="1"/>
      <c r="J31" s="1"/>
      <c r="K31" s="1"/>
      <c r="L31" s="1"/>
      <c r="M31" s="1"/>
      <c r="N31" s="1"/>
      <c r="O31" s="1"/>
      <c r="P31" s="1"/>
      <c r="R31" s="1"/>
      <c r="S31" s="1"/>
      <c r="T31" s="1"/>
      <c r="U31" s="1"/>
      <c r="V31" s="1"/>
      <c r="W31" s="1"/>
      <c r="X31" s="1"/>
      <c r="Y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9" ht="26.25">
      <c r="A32" s="420" t="s">
        <v>119</v>
      </c>
      <c r="B32" s="420"/>
      <c r="C32" s="420"/>
      <c r="D32" s="430" t="s">
        <v>108</v>
      </c>
      <c r="E32" s="430"/>
      <c r="F32" s="430"/>
      <c r="G32" s="1"/>
      <c r="H32" s="1"/>
      <c r="I32" s="1"/>
      <c r="J32" s="1"/>
      <c r="K32" s="1"/>
      <c r="L32" s="1"/>
      <c r="M32" s="20"/>
      <c r="N32" s="20"/>
      <c r="O32" s="1"/>
      <c r="P32" s="1"/>
      <c r="R32" s="1"/>
      <c r="S32" s="1"/>
      <c r="T32" s="1"/>
      <c r="U32" s="1"/>
      <c r="V32" s="1"/>
      <c r="W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27"/>
      <c r="AR32" s="153"/>
    </row>
    <row r="33" spans="1:44" customFormat="1" ht="30" customHeight="1"/>
    <row r="34" spans="1:44" customFormat="1" ht="30" customHeight="1"/>
    <row r="35" spans="1:44" customFormat="1" ht="30" customHeight="1"/>
    <row r="36" spans="1:44" customFormat="1" ht="32.25" customHeight="1"/>
    <row r="37" spans="1:44" ht="26.25">
      <c r="A37" s="1"/>
      <c r="B37" s="1"/>
      <c r="C37" s="1"/>
      <c r="E37" s="1"/>
      <c r="F37" s="1"/>
      <c r="G37" s="1"/>
      <c r="H37" s="1"/>
      <c r="I37" s="1"/>
      <c r="J37" s="1"/>
      <c r="K37" s="1"/>
      <c r="L37" s="1"/>
      <c r="M37" s="20"/>
      <c r="N37" s="20"/>
      <c r="O37" s="20"/>
      <c r="P37" s="20"/>
      <c r="Q37" s="1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 s="1"/>
      <c r="AN37" s="1"/>
      <c r="AO37" s="1"/>
      <c r="AP37" s="1"/>
      <c r="AQ37" s="1"/>
      <c r="AR37" s="27"/>
    </row>
    <row r="38" spans="1:44" ht="26.25">
      <c r="A38" s="19" t="s">
        <v>61</v>
      </c>
      <c r="B38" s="1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69" t="s">
        <v>128</v>
      </c>
      <c r="Q38" s="1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 s="1"/>
      <c r="AN38" s="1"/>
      <c r="AO38" s="1"/>
      <c r="AP38" s="1"/>
      <c r="AQ38" s="1"/>
      <c r="AR38" s="27"/>
    </row>
    <row r="39" spans="1:44" ht="26.25">
      <c r="A39" s="19" t="s">
        <v>144</v>
      </c>
      <c r="B39" s="1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69" t="s">
        <v>129</v>
      </c>
      <c r="Q39" s="1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 s="1"/>
      <c r="AN39" s="1"/>
      <c r="AO39" s="1"/>
      <c r="AP39" s="1"/>
      <c r="AQ39" s="1"/>
      <c r="AR39" s="1"/>
    </row>
    <row r="40" spans="1:44" ht="26.25">
      <c r="A40" s="19" t="s">
        <v>133</v>
      </c>
      <c r="B40" s="1"/>
      <c r="D40" s="20"/>
      <c r="E40" s="20"/>
      <c r="F40" s="20"/>
      <c r="G40" s="20"/>
      <c r="H40" s="20"/>
      <c r="I40" s="20"/>
      <c r="J40" s="20"/>
      <c r="K40" s="20"/>
      <c r="L40" s="20"/>
      <c r="M40" s="20"/>
      <c r="P40" s="269" t="s">
        <v>130</v>
      </c>
      <c r="Q40" s="1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O40" s="1"/>
      <c r="AP40" s="1"/>
      <c r="AQ40" s="1"/>
      <c r="AR40" s="27"/>
    </row>
    <row r="41" spans="1:44" ht="26.25">
      <c r="A41" s="19" t="s">
        <v>134</v>
      </c>
      <c r="B41" s="1"/>
      <c r="D41" s="19"/>
      <c r="E41" s="20"/>
      <c r="F41" s="20"/>
      <c r="G41" s="20"/>
      <c r="H41" s="20"/>
      <c r="I41" s="20"/>
      <c r="J41" s="20"/>
      <c r="K41" s="20"/>
      <c r="L41" s="20"/>
      <c r="M41" s="20"/>
      <c r="P41" s="269" t="s">
        <v>131</v>
      </c>
      <c r="Q41" s="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O41" s="1"/>
      <c r="AP41" s="1"/>
      <c r="AQ41" s="1"/>
      <c r="AR41" s="27"/>
    </row>
    <row r="42" spans="1:44" ht="26.25">
      <c r="A42" s="19" t="s">
        <v>135</v>
      </c>
      <c r="B42" s="1"/>
      <c r="D42" s="20"/>
      <c r="E42" s="20"/>
      <c r="F42" s="20"/>
      <c r="I42" s="20"/>
      <c r="J42" s="20"/>
      <c r="K42" s="20"/>
      <c r="L42" s="20"/>
      <c r="Q42" s="1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spans="1:44" ht="26.25">
      <c r="A43" s="19" t="s">
        <v>100</v>
      </c>
      <c r="B43" s="1"/>
      <c r="C43"/>
      <c r="D43" s="20"/>
      <c r="E43" s="20"/>
      <c r="I43" s="20"/>
      <c r="J43" s="20"/>
      <c r="K43" s="20"/>
      <c r="L43" s="20"/>
      <c r="Q43" s="1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44" ht="26.25">
      <c r="A44" s="269"/>
      <c r="B44" s="130"/>
      <c r="C44"/>
      <c r="Q44" s="1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7" spans="1:44" ht="26.25">
      <c r="E47" s="20"/>
      <c r="F47" s="20"/>
    </row>
    <row r="48" spans="1:44" ht="26.25">
      <c r="E48" s="20"/>
      <c r="F48" s="20"/>
    </row>
    <row r="49" spans="5:6" ht="26.25">
      <c r="E49" s="20"/>
      <c r="F49" s="20"/>
    </row>
    <row r="50" spans="5:6" ht="26.25">
      <c r="E50" s="20"/>
      <c r="F50" s="20"/>
    </row>
    <row r="51" spans="5:6" ht="26.25">
      <c r="E51" s="20"/>
      <c r="F51" s="20"/>
    </row>
    <row r="52" spans="5:6" ht="26.25">
      <c r="E52" s="20"/>
    </row>
  </sheetData>
  <sheetProtection sheet="1" formatCells="0" formatColumns="0" formatRows="0" insertColumns="0" insertRows="0" insertHyperlinks="0" deleteColumns="0" deleteRows="0" sort="0"/>
  <mergeCells count="53">
    <mergeCell ref="AL3:AL4"/>
    <mergeCell ref="AV3:AV4"/>
    <mergeCell ref="AW3:AW4"/>
    <mergeCell ref="D32:F32"/>
    <mergeCell ref="C31:D31"/>
    <mergeCell ref="A32:C32"/>
    <mergeCell ref="P27:P28"/>
    <mergeCell ref="P25:P26"/>
    <mergeCell ref="P7:P8"/>
    <mergeCell ref="P21:P22"/>
    <mergeCell ref="P13:P14"/>
    <mergeCell ref="P9:P10"/>
    <mergeCell ref="P15:P16"/>
    <mergeCell ref="P19:P20"/>
    <mergeCell ref="P11:P12"/>
    <mergeCell ref="P17:P18"/>
    <mergeCell ref="A1:C1"/>
    <mergeCell ref="I1:M1"/>
    <mergeCell ref="H21:H22"/>
    <mergeCell ref="H27:H28"/>
    <mergeCell ref="H11:H12"/>
    <mergeCell ref="H7:H8"/>
    <mergeCell ref="H23:H24"/>
    <mergeCell ref="H5:H6"/>
    <mergeCell ref="K3:K4"/>
    <mergeCell ref="L3:L4"/>
    <mergeCell ref="H25:H26"/>
    <mergeCell ref="H13:H14"/>
    <mergeCell ref="H9:H10"/>
    <mergeCell ref="H15:H16"/>
    <mergeCell ref="H17:H18"/>
    <mergeCell ref="H19:H20"/>
    <mergeCell ref="P23:P24"/>
    <mergeCell ref="X23:X24"/>
    <mergeCell ref="AQ3:AU3"/>
    <mergeCell ref="P5:P6"/>
    <mergeCell ref="X5:X6"/>
    <mergeCell ref="X7:X8"/>
    <mergeCell ref="AH3:AJ3"/>
    <mergeCell ref="X15:X16"/>
    <mergeCell ref="X9:X10"/>
    <mergeCell ref="X13:X14"/>
    <mergeCell ref="X21:X22"/>
    <mergeCell ref="S3:S4"/>
    <mergeCell ref="T3:T4"/>
    <mergeCell ref="AA3:AA4"/>
    <mergeCell ref="AB3:AB4"/>
    <mergeCell ref="AK3:AK4"/>
    <mergeCell ref="X27:X28"/>
    <mergeCell ref="X11:X12"/>
    <mergeCell ref="X19:X20"/>
    <mergeCell ref="X25:X26"/>
    <mergeCell ref="X17:X18"/>
  </mergeCells>
  <conditionalFormatting sqref="M5:M6">
    <cfRule type="iconSet" priority="260">
      <iconSet>
        <cfvo type="percent" val="0"/>
        <cfvo type="percent" val="12"/>
        <cfvo type="percent" val="13"/>
      </iconSet>
    </cfRule>
    <cfRule type="iconSet" priority="423">
      <iconSet>
        <cfvo type="percent" val="0"/>
        <cfvo type="percent" val="12"/>
        <cfvo type="percent" val="13"/>
      </iconSet>
    </cfRule>
    <cfRule type="duplicateValues" dxfId="609" priority="239"/>
    <cfRule type="iconSet" priority="218">
      <iconSet>
        <cfvo type="percent" val="0"/>
        <cfvo type="percent" val="12"/>
        <cfvo type="percent" val="13"/>
      </iconSet>
    </cfRule>
    <cfRule type="duplicateValues" dxfId="608" priority="219"/>
    <cfRule type="duplicateValues" dxfId="607" priority="425"/>
    <cfRule type="duplicateValues" dxfId="606" priority="261"/>
    <cfRule type="iconSet" priority="238">
      <iconSet>
        <cfvo type="percent" val="0"/>
        <cfvo type="percent" val="12"/>
        <cfvo type="percent" val="13"/>
      </iconSet>
    </cfRule>
  </conditionalFormatting>
  <conditionalFormatting sqref="M7:M8">
    <cfRule type="iconSet" priority="258">
      <iconSet>
        <cfvo type="percent" val="0"/>
        <cfvo type="percent" val="12"/>
        <cfvo type="percent" val="13"/>
      </iconSet>
    </cfRule>
    <cfRule type="duplicateValues" dxfId="605" priority="237"/>
    <cfRule type="iconSet" priority="421">
      <iconSet>
        <cfvo type="percent" val="0"/>
        <cfvo type="percent" val="12"/>
        <cfvo type="percent" val="13"/>
      </iconSet>
    </cfRule>
    <cfRule type="duplicateValues" dxfId="604" priority="259"/>
    <cfRule type="duplicateValues" dxfId="603" priority="422"/>
    <cfRule type="iconSet" priority="236">
      <iconSet>
        <cfvo type="percent" val="0"/>
        <cfvo type="percent" val="12"/>
        <cfvo type="percent" val="13"/>
      </iconSet>
    </cfRule>
    <cfRule type="iconSet" priority="216">
      <iconSet>
        <cfvo type="percent" val="0"/>
        <cfvo type="percent" val="12"/>
        <cfvo type="percent" val="13"/>
      </iconSet>
    </cfRule>
    <cfRule type="duplicateValues" dxfId="602" priority="217"/>
  </conditionalFormatting>
  <conditionalFormatting sqref="M9:M10">
    <cfRule type="duplicateValues" dxfId="601" priority="257"/>
    <cfRule type="iconSet" priority="256">
      <iconSet>
        <cfvo type="percent" val="0"/>
        <cfvo type="percent" val="12"/>
        <cfvo type="percent" val="13"/>
      </iconSet>
    </cfRule>
    <cfRule type="iconSet" priority="234">
      <iconSet>
        <cfvo type="percent" val="0"/>
        <cfvo type="percent" val="12"/>
        <cfvo type="percent" val="13"/>
      </iconSet>
    </cfRule>
    <cfRule type="duplicateValues" dxfId="600" priority="235"/>
    <cfRule type="duplicateValues" dxfId="599" priority="420"/>
    <cfRule type="iconSet" priority="419">
      <iconSet>
        <cfvo type="percent" val="0"/>
        <cfvo type="percent" val="12"/>
        <cfvo type="percent" val="13"/>
      </iconSet>
    </cfRule>
    <cfRule type="iconSet" priority="214">
      <iconSet>
        <cfvo type="percent" val="0"/>
        <cfvo type="percent" val="12"/>
        <cfvo type="percent" val="13"/>
      </iconSet>
    </cfRule>
    <cfRule type="duplicateValues" dxfId="598" priority="215"/>
  </conditionalFormatting>
  <conditionalFormatting sqref="M11:M12">
    <cfRule type="iconSet" priority="212">
      <iconSet>
        <cfvo type="percent" val="0"/>
        <cfvo type="percent" val="12"/>
        <cfvo type="percent" val="13"/>
      </iconSet>
    </cfRule>
    <cfRule type="duplicateValues" dxfId="597" priority="418"/>
    <cfRule type="iconSet" priority="417">
      <iconSet>
        <cfvo type="percent" val="0"/>
        <cfvo type="percent" val="12"/>
        <cfvo type="percent" val="13"/>
      </iconSet>
    </cfRule>
    <cfRule type="duplicateValues" dxfId="596" priority="213"/>
    <cfRule type="duplicateValues" dxfId="595" priority="233"/>
    <cfRule type="iconSet" priority="232">
      <iconSet>
        <cfvo type="percent" val="0"/>
        <cfvo type="percent" val="12"/>
        <cfvo type="percent" val="13"/>
      </iconSet>
    </cfRule>
    <cfRule type="duplicateValues" dxfId="594" priority="255"/>
    <cfRule type="iconSet" priority="254">
      <iconSet>
        <cfvo type="percent" val="0"/>
        <cfvo type="percent" val="12"/>
        <cfvo type="percent" val="13"/>
      </iconSet>
    </cfRule>
  </conditionalFormatting>
  <conditionalFormatting sqref="M13:M14">
    <cfRule type="iconSet" priority="252">
      <iconSet>
        <cfvo type="percent" val="0"/>
        <cfvo type="percent" val="12"/>
        <cfvo type="percent" val="13"/>
      </iconSet>
    </cfRule>
    <cfRule type="iconSet" priority="210">
      <iconSet>
        <cfvo type="percent" val="0"/>
        <cfvo type="percent" val="12"/>
        <cfvo type="percent" val="13"/>
      </iconSet>
    </cfRule>
    <cfRule type="duplicateValues" dxfId="593" priority="416"/>
    <cfRule type="iconSet" priority="415">
      <iconSet>
        <cfvo type="percent" val="0"/>
        <cfvo type="percent" val="12"/>
        <cfvo type="percent" val="13"/>
      </iconSet>
    </cfRule>
    <cfRule type="duplicateValues" dxfId="592" priority="253"/>
    <cfRule type="duplicateValues" dxfId="591" priority="211"/>
    <cfRule type="iconSet" priority="230">
      <iconSet>
        <cfvo type="percent" val="0"/>
        <cfvo type="percent" val="12"/>
        <cfvo type="percent" val="13"/>
      </iconSet>
    </cfRule>
    <cfRule type="duplicateValues" dxfId="590" priority="231"/>
  </conditionalFormatting>
  <conditionalFormatting sqref="M15:M16">
    <cfRule type="duplicateValues" dxfId="589" priority="414"/>
    <cfRule type="iconSet" priority="413">
      <iconSet>
        <cfvo type="percent" val="0"/>
        <cfvo type="percent" val="12"/>
        <cfvo type="percent" val="13"/>
      </iconSet>
    </cfRule>
    <cfRule type="iconSet" priority="228">
      <iconSet>
        <cfvo type="percent" val="0"/>
        <cfvo type="percent" val="12"/>
        <cfvo type="percent" val="13"/>
      </iconSet>
    </cfRule>
    <cfRule type="duplicateValues" dxfId="588" priority="209"/>
    <cfRule type="iconSet" priority="208">
      <iconSet>
        <cfvo type="percent" val="0"/>
        <cfvo type="percent" val="12"/>
        <cfvo type="percent" val="13"/>
      </iconSet>
    </cfRule>
    <cfRule type="iconSet" priority="250">
      <iconSet>
        <cfvo type="percent" val="0"/>
        <cfvo type="percent" val="12"/>
        <cfvo type="percent" val="13"/>
      </iconSet>
    </cfRule>
    <cfRule type="duplicateValues" dxfId="587" priority="251"/>
    <cfRule type="duplicateValues" dxfId="586" priority="229"/>
  </conditionalFormatting>
  <conditionalFormatting sqref="M17:M18">
    <cfRule type="duplicateValues" dxfId="585" priority="412"/>
    <cfRule type="iconSet" priority="411">
      <iconSet>
        <cfvo type="percent" val="0"/>
        <cfvo type="percent" val="12"/>
        <cfvo type="percent" val="13"/>
      </iconSet>
    </cfRule>
    <cfRule type="iconSet" priority="248">
      <iconSet>
        <cfvo type="percent" val="0"/>
        <cfvo type="percent" val="12"/>
        <cfvo type="percent" val="13"/>
      </iconSet>
    </cfRule>
    <cfRule type="iconSet" priority="226">
      <iconSet>
        <cfvo type="percent" val="0"/>
        <cfvo type="percent" val="12"/>
        <cfvo type="percent" val="13"/>
      </iconSet>
    </cfRule>
    <cfRule type="duplicateValues" dxfId="584" priority="207"/>
    <cfRule type="iconSet" priority="206">
      <iconSet>
        <cfvo type="percent" val="0"/>
        <cfvo type="percent" val="12"/>
        <cfvo type="percent" val="13"/>
      </iconSet>
    </cfRule>
    <cfRule type="duplicateValues" dxfId="583" priority="249"/>
    <cfRule type="duplicateValues" dxfId="582" priority="227"/>
  </conditionalFormatting>
  <conditionalFormatting sqref="M19:M20">
    <cfRule type="iconSet" priority="224">
      <iconSet>
        <cfvo type="percent" val="0"/>
        <cfvo type="percent" val="12"/>
        <cfvo type="percent" val="13"/>
      </iconSet>
    </cfRule>
    <cfRule type="iconSet" priority="409">
      <iconSet>
        <cfvo type="percent" val="0"/>
        <cfvo type="percent" val="12"/>
        <cfvo type="percent" val="13"/>
      </iconSet>
    </cfRule>
    <cfRule type="iconSet" priority="246">
      <iconSet>
        <cfvo type="percent" val="0"/>
        <cfvo type="percent" val="12"/>
        <cfvo type="percent" val="13"/>
      </iconSet>
    </cfRule>
    <cfRule type="duplicateValues" dxfId="581" priority="225"/>
    <cfRule type="duplicateValues" dxfId="580" priority="205"/>
    <cfRule type="iconSet" priority="204">
      <iconSet>
        <cfvo type="percent" val="0"/>
        <cfvo type="percent" val="12"/>
        <cfvo type="percent" val="13"/>
      </iconSet>
    </cfRule>
    <cfRule type="duplicateValues" dxfId="579" priority="247"/>
    <cfRule type="duplicateValues" dxfId="578" priority="410"/>
  </conditionalFormatting>
  <conditionalFormatting sqref="M21:M22">
    <cfRule type="iconSet" priority="407">
      <iconSet>
        <cfvo type="percent" val="0"/>
        <cfvo type="percent" val="12"/>
        <cfvo type="percent" val="13"/>
      </iconSet>
    </cfRule>
    <cfRule type="duplicateValues" dxfId="577" priority="223"/>
    <cfRule type="iconSet" priority="222">
      <iconSet>
        <cfvo type="percent" val="0"/>
        <cfvo type="percent" val="12"/>
        <cfvo type="percent" val="13"/>
      </iconSet>
    </cfRule>
    <cfRule type="duplicateValues" dxfId="576" priority="245"/>
    <cfRule type="duplicateValues" dxfId="575" priority="408"/>
    <cfRule type="iconSet" priority="244">
      <iconSet>
        <cfvo type="percent" val="0"/>
        <cfvo type="percent" val="12"/>
        <cfvo type="percent" val="13"/>
      </iconSet>
    </cfRule>
    <cfRule type="duplicateValues" dxfId="574" priority="203"/>
    <cfRule type="iconSet" priority="202">
      <iconSet>
        <cfvo type="percent" val="0"/>
        <cfvo type="percent" val="12"/>
        <cfvo type="percent" val="13"/>
      </iconSet>
    </cfRule>
  </conditionalFormatting>
  <conditionalFormatting sqref="M23:M24">
    <cfRule type="iconSet" priority="242">
      <iconSet>
        <cfvo type="percent" val="0"/>
        <cfvo type="percent" val="12"/>
        <cfvo type="percent" val="13"/>
      </iconSet>
    </cfRule>
    <cfRule type="duplicateValues" dxfId="573" priority="243"/>
    <cfRule type="iconSet" priority="220">
      <iconSet>
        <cfvo type="percent" val="0"/>
        <cfvo type="percent" val="12"/>
        <cfvo type="percent" val="13"/>
      </iconSet>
    </cfRule>
    <cfRule type="duplicateValues" dxfId="572" priority="406"/>
    <cfRule type="iconSet" priority="200">
      <iconSet>
        <cfvo type="percent" val="0"/>
        <cfvo type="percent" val="12"/>
        <cfvo type="percent" val="13"/>
      </iconSet>
    </cfRule>
    <cfRule type="duplicateValues" dxfId="571" priority="199"/>
    <cfRule type="iconSet" priority="198">
      <iconSet>
        <cfvo type="percent" val="0"/>
        <cfvo type="percent" val="12"/>
        <cfvo type="percent" val="13"/>
      </iconSet>
    </cfRule>
    <cfRule type="iconSet" priority="405">
      <iconSet>
        <cfvo type="percent" val="0"/>
        <cfvo type="percent" val="12"/>
        <cfvo type="percent" val="13"/>
      </iconSet>
    </cfRule>
    <cfRule type="duplicateValues" dxfId="570" priority="221"/>
    <cfRule type="duplicateValues" dxfId="569" priority="201"/>
  </conditionalFormatting>
  <conditionalFormatting sqref="M25:M26">
    <cfRule type="iconSet" priority="192">
      <iconSet>
        <cfvo type="percent" val="0"/>
        <cfvo type="percent" val="12"/>
        <cfvo type="percent" val="13"/>
      </iconSet>
    </cfRule>
    <cfRule type="duplicateValues" dxfId="568" priority="241"/>
    <cfRule type="duplicateValues" dxfId="567" priority="193"/>
    <cfRule type="iconSet" priority="196">
      <iconSet>
        <cfvo type="percent" val="0"/>
        <cfvo type="percent" val="12"/>
        <cfvo type="percent" val="13"/>
      </iconSet>
    </cfRule>
    <cfRule type="duplicateValues" dxfId="566" priority="195"/>
    <cfRule type="iconSet" priority="194">
      <iconSet>
        <cfvo type="percent" val="0"/>
        <cfvo type="percent" val="12"/>
        <cfvo type="percent" val="13"/>
      </iconSet>
    </cfRule>
    <cfRule type="iconSet" priority="240">
      <iconSet>
        <cfvo type="percent" val="0"/>
        <cfvo type="percent" val="12"/>
        <cfvo type="percent" val="13"/>
      </iconSet>
    </cfRule>
    <cfRule type="iconSet" priority="403">
      <iconSet>
        <cfvo type="percent" val="0"/>
        <cfvo type="percent" val="12"/>
        <cfvo type="percent" val="13"/>
      </iconSet>
    </cfRule>
    <cfRule type="duplicateValues" dxfId="565" priority="404"/>
    <cfRule type="duplicateValues" dxfId="564" priority="197"/>
  </conditionalFormatting>
  <conditionalFormatting sqref="M27:M28">
    <cfRule type="duplicateValues" dxfId="563" priority="402"/>
    <cfRule type="iconSet" priority="401">
      <iconSet>
        <cfvo type="percent" val="0"/>
        <cfvo type="percent" val="12"/>
        <cfvo type="percent" val="13"/>
      </iconSet>
    </cfRule>
  </conditionalFormatting>
  <conditionalFormatting sqref="N30 V30 AD30 AI30 AT30">
    <cfRule type="containsText" dxfId="562" priority="348" operator="containsText" text="OK">
      <formula>NOT(ISERROR(SEARCH("OK",N30)))</formula>
    </cfRule>
    <cfRule type="containsText" dxfId="561" priority="349" operator="containsText" text="ERREUR">
      <formula>NOT(ISERROR(SEARCH("ERREUR",N30)))</formula>
    </cfRule>
  </conditionalFormatting>
  <conditionalFormatting sqref="U5:U6">
    <cfRule type="duplicateValues" dxfId="560" priority="125"/>
    <cfRule type="iconSet" priority="144">
      <iconSet>
        <cfvo type="percent" val="0"/>
        <cfvo type="percent" val="12"/>
        <cfvo type="percent" val="13"/>
      </iconSet>
    </cfRule>
    <cfRule type="duplicateValues" dxfId="559" priority="145"/>
    <cfRule type="iconSet" priority="166">
      <iconSet>
        <cfvo type="percent" val="0"/>
        <cfvo type="percent" val="12"/>
        <cfvo type="percent" val="13"/>
      </iconSet>
    </cfRule>
    <cfRule type="duplicateValues" dxfId="558" priority="167"/>
    <cfRule type="duplicateValues" dxfId="557" priority="400"/>
    <cfRule type="iconSet" priority="399">
      <iconSet>
        <cfvo type="percent" val="0"/>
        <cfvo type="percent" val="12"/>
        <cfvo type="percent" val="13"/>
      </iconSet>
    </cfRule>
    <cfRule type="duplicateValues" dxfId="556" priority="191"/>
    <cfRule type="iconSet" priority="190">
      <iconSet>
        <cfvo type="percent" val="0"/>
        <cfvo type="percent" val="12"/>
        <cfvo type="percent" val="13"/>
      </iconSet>
    </cfRule>
    <cfRule type="iconSet" priority="124">
      <iconSet>
        <cfvo type="percent" val="0"/>
        <cfvo type="percent" val="12"/>
        <cfvo type="percent" val="13"/>
      </iconSet>
    </cfRule>
  </conditionalFormatting>
  <conditionalFormatting sqref="U7:U8">
    <cfRule type="duplicateValues" dxfId="555" priority="398"/>
    <cfRule type="iconSet" priority="397">
      <iconSet>
        <cfvo type="percent" val="0"/>
        <cfvo type="percent" val="12"/>
        <cfvo type="percent" val="13"/>
      </iconSet>
    </cfRule>
    <cfRule type="duplicateValues" dxfId="554" priority="143"/>
    <cfRule type="iconSet" priority="164">
      <iconSet>
        <cfvo type="percent" val="0"/>
        <cfvo type="percent" val="12"/>
        <cfvo type="percent" val="13"/>
      </iconSet>
    </cfRule>
    <cfRule type="iconSet" priority="122">
      <iconSet>
        <cfvo type="percent" val="0"/>
        <cfvo type="percent" val="12"/>
        <cfvo type="percent" val="13"/>
      </iconSet>
    </cfRule>
    <cfRule type="duplicateValues" dxfId="553" priority="123"/>
    <cfRule type="duplicateValues" dxfId="552" priority="189"/>
    <cfRule type="iconSet" priority="188">
      <iconSet>
        <cfvo type="percent" val="0"/>
        <cfvo type="percent" val="12"/>
        <cfvo type="percent" val="13"/>
      </iconSet>
    </cfRule>
    <cfRule type="iconSet" priority="142">
      <iconSet>
        <cfvo type="percent" val="0"/>
        <cfvo type="percent" val="12"/>
        <cfvo type="percent" val="13"/>
      </iconSet>
    </cfRule>
    <cfRule type="duplicateValues" dxfId="551" priority="165"/>
  </conditionalFormatting>
  <conditionalFormatting sqref="U9:U10">
    <cfRule type="iconSet" priority="120">
      <iconSet>
        <cfvo type="percent" val="0"/>
        <cfvo type="percent" val="12"/>
        <cfvo type="percent" val="13"/>
      </iconSet>
    </cfRule>
    <cfRule type="duplicateValues" dxfId="550" priority="187"/>
    <cfRule type="iconSet" priority="186">
      <iconSet>
        <cfvo type="percent" val="0"/>
        <cfvo type="percent" val="12"/>
        <cfvo type="percent" val="13"/>
      </iconSet>
    </cfRule>
    <cfRule type="iconSet" priority="162">
      <iconSet>
        <cfvo type="percent" val="0"/>
        <cfvo type="percent" val="12"/>
        <cfvo type="percent" val="13"/>
      </iconSet>
    </cfRule>
    <cfRule type="duplicateValues" dxfId="549" priority="396"/>
    <cfRule type="iconSet" priority="395">
      <iconSet>
        <cfvo type="percent" val="0"/>
        <cfvo type="percent" val="12"/>
        <cfvo type="percent" val="13"/>
      </iconSet>
    </cfRule>
    <cfRule type="duplicateValues" dxfId="548" priority="163"/>
    <cfRule type="duplicateValues" dxfId="547" priority="121"/>
    <cfRule type="iconSet" priority="140">
      <iconSet>
        <cfvo type="percent" val="0"/>
        <cfvo type="percent" val="12"/>
        <cfvo type="percent" val="13"/>
      </iconSet>
    </cfRule>
    <cfRule type="duplicateValues" dxfId="546" priority="141"/>
  </conditionalFormatting>
  <conditionalFormatting sqref="U11:U12">
    <cfRule type="iconSet" priority="138">
      <iconSet>
        <cfvo type="percent" val="0"/>
        <cfvo type="percent" val="12"/>
        <cfvo type="percent" val="13"/>
      </iconSet>
    </cfRule>
    <cfRule type="duplicateValues" dxfId="545" priority="139"/>
    <cfRule type="iconSet" priority="184">
      <iconSet>
        <cfvo type="percent" val="0"/>
        <cfvo type="percent" val="12"/>
        <cfvo type="percent" val="13"/>
      </iconSet>
    </cfRule>
    <cfRule type="duplicateValues" dxfId="544" priority="394"/>
    <cfRule type="duplicateValues" dxfId="543" priority="161"/>
    <cfRule type="duplicateValues" dxfId="542" priority="185"/>
    <cfRule type="iconSet" priority="393">
      <iconSet>
        <cfvo type="percent" val="0"/>
        <cfvo type="percent" val="12"/>
        <cfvo type="percent" val="13"/>
      </iconSet>
    </cfRule>
    <cfRule type="iconSet" priority="118">
      <iconSet>
        <cfvo type="percent" val="0"/>
        <cfvo type="percent" val="12"/>
        <cfvo type="percent" val="13"/>
      </iconSet>
    </cfRule>
    <cfRule type="duplicateValues" dxfId="541" priority="119"/>
    <cfRule type="iconSet" priority="160">
      <iconSet>
        <cfvo type="percent" val="0"/>
        <cfvo type="percent" val="12"/>
        <cfvo type="percent" val="13"/>
      </iconSet>
    </cfRule>
  </conditionalFormatting>
  <conditionalFormatting sqref="U13:U14">
    <cfRule type="duplicateValues" dxfId="540" priority="117"/>
    <cfRule type="iconSet" priority="116">
      <iconSet>
        <cfvo type="percent" val="0"/>
        <cfvo type="percent" val="12"/>
        <cfvo type="percent" val="13"/>
      </iconSet>
    </cfRule>
    <cfRule type="iconSet" priority="136">
      <iconSet>
        <cfvo type="percent" val="0"/>
        <cfvo type="percent" val="12"/>
        <cfvo type="percent" val="13"/>
      </iconSet>
    </cfRule>
    <cfRule type="duplicateValues" dxfId="539" priority="392"/>
    <cfRule type="iconSet" priority="391">
      <iconSet>
        <cfvo type="percent" val="0"/>
        <cfvo type="percent" val="12"/>
        <cfvo type="percent" val="13"/>
      </iconSet>
    </cfRule>
    <cfRule type="duplicateValues" dxfId="538" priority="137"/>
    <cfRule type="iconSet" priority="182">
      <iconSet>
        <cfvo type="percent" val="0"/>
        <cfvo type="percent" val="12"/>
        <cfvo type="percent" val="13"/>
      </iconSet>
    </cfRule>
    <cfRule type="duplicateValues" dxfId="537" priority="183"/>
    <cfRule type="iconSet" priority="158">
      <iconSet>
        <cfvo type="percent" val="0"/>
        <cfvo type="percent" val="12"/>
        <cfvo type="percent" val="13"/>
      </iconSet>
    </cfRule>
    <cfRule type="duplicateValues" dxfId="536" priority="159"/>
  </conditionalFormatting>
  <conditionalFormatting sqref="U15:U16">
    <cfRule type="duplicateValues" dxfId="535" priority="390"/>
    <cfRule type="iconSet" priority="389">
      <iconSet>
        <cfvo type="percent" val="0"/>
        <cfvo type="percent" val="12"/>
        <cfvo type="percent" val="13"/>
      </iconSet>
    </cfRule>
    <cfRule type="iconSet" priority="114">
      <iconSet>
        <cfvo type="percent" val="0"/>
        <cfvo type="percent" val="12"/>
        <cfvo type="percent" val="13"/>
      </iconSet>
    </cfRule>
    <cfRule type="duplicateValues" dxfId="534" priority="115"/>
    <cfRule type="duplicateValues" dxfId="533" priority="135"/>
    <cfRule type="iconSet" priority="180">
      <iconSet>
        <cfvo type="percent" val="0"/>
        <cfvo type="percent" val="12"/>
        <cfvo type="percent" val="13"/>
      </iconSet>
    </cfRule>
    <cfRule type="duplicateValues" dxfId="532" priority="181"/>
    <cfRule type="iconSet" priority="134">
      <iconSet>
        <cfvo type="percent" val="0"/>
        <cfvo type="percent" val="12"/>
        <cfvo type="percent" val="13"/>
      </iconSet>
    </cfRule>
    <cfRule type="iconSet" priority="156">
      <iconSet>
        <cfvo type="percent" val="0"/>
        <cfvo type="percent" val="12"/>
        <cfvo type="percent" val="13"/>
      </iconSet>
    </cfRule>
    <cfRule type="duplicateValues" dxfId="531" priority="157"/>
  </conditionalFormatting>
  <conditionalFormatting sqref="U17:U18">
    <cfRule type="iconSet" priority="112">
      <iconSet>
        <cfvo type="percent" val="0"/>
        <cfvo type="percent" val="12"/>
        <cfvo type="percent" val="13"/>
      </iconSet>
    </cfRule>
    <cfRule type="duplicateValues" dxfId="530" priority="113"/>
    <cfRule type="iconSet" priority="132">
      <iconSet>
        <cfvo type="percent" val="0"/>
        <cfvo type="percent" val="12"/>
        <cfvo type="percent" val="13"/>
      </iconSet>
    </cfRule>
    <cfRule type="iconSet" priority="154">
      <iconSet>
        <cfvo type="percent" val="0"/>
        <cfvo type="percent" val="12"/>
        <cfvo type="percent" val="13"/>
      </iconSet>
    </cfRule>
    <cfRule type="duplicateValues" dxfId="529" priority="155"/>
    <cfRule type="duplicateValues" dxfId="528" priority="133"/>
    <cfRule type="iconSet" priority="387">
      <iconSet>
        <cfvo type="percent" val="0"/>
        <cfvo type="percent" val="12"/>
        <cfvo type="percent" val="13"/>
      </iconSet>
    </cfRule>
    <cfRule type="duplicateValues" dxfId="527" priority="388"/>
    <cfRule type="iconSet" priority="178">
      <iconSet>
        <cfvo type="percent" val="0"/>
        <cfvo type="percent" val="12"/>
        <cfvo type="percent" val="13"/>
      </iconSet>
    </cfRule>
    <cfRule type="duplicateValues" dxfId="526" priority="179"/>
  </conditionalFormatting>
  <conditionalFormatting sqref="U19:U20">
    <cfRule type="iconSet" priority="385">
      <iconSet>
        <cfvo type="percent" val="0"/>
        <cfvo type="percent" val="12"/>
        <cfvo type="percent" val="13"/>
      </iconSet>
    </cfRule>
    <cfRule type="duplicateValues" dxfId="525" priority="386"/>
    <cfRule type="iconSet" priority="152">
      <iconSet>
        <cfvo type="percent" val="0"/>
        <cfvo type="percent" val="12"/>
        <cfvo type="percent" val="13"/>
      </iconSet>
    </cfRule>
    <cfRule type="duplicateValues" dxfId="524" priority="131"/>
    <cfRule type="iconSet" priority="130">
      <iconSet>
        <cfvo type="percent" val="0"/>
        <cfvo type="percent" val="12"/>
        <cfvo type="percent" val="13"/>
      </iconSet>
    </cfRule>
    <cfRule type="duplicateValues" dxfId="523" priority="153"/>
    <cfRule type="iconSet" priority="110">
      <iconSet>
        <cfvo type="percent" val="0"/>
        <cfvo type="percent" val="12"/>
        <cfvo type="percent" val="13"/>
      </iconSet>
    </cfRule>
    <cfRule type="duplicateValues" dxfId="522" priority="111"/>
    <cfRule type="duplicateValues" dxfId="521" priority="177"/>
    <cfRule type="iconSet" priority="176">
      <iconSet>
        <cfvo type="percent" val="0"/>
        <cfvo type="percent" val="12"/>
        <cfvo type="percent" val="13"/>
      </iconSet>
    </cfRule>
  </conditionalFormatting>
  <conditionalFormatting sqref="U21:U22">
    <cfRule type="iconSet" priority="174">
      <iconSet>
        <cfvo type="percent" val="0"/>
        <cfvo type="percent" val="12"/>
        <cfvo type="percent" val="13"/>
      </iconSet>
    </cfRule>
    <cfRule type="duplicateValues" dxfId="520" priority="151"/>
    <cfRule type="iconSet" priority="150">
      <iconSet>
        <cfvo type="percent" val="0"/>
        <cfvo type="percent" val="12"/>
        <cfvo type="percent" val="13"/>
      </iconSet>
    </cfRule>
    <cfRule type="duplicateValues" dxfId="519" priority="129"/>
    <cfRule type="iconSet" priority="383">
      <iconSet>
        <cfvo type="percent" val="0"/>
        <cfvo type="percent" val="12"/>
        <cfvo type="percent" val="13"/>
      </iconSet>
    </cfRule>
    <cfRule type="iconSet" priority="128">
      <iconSet>
        <cfvo type="percent" val="0"/>
        <cfvo type="percent" val="12"/>
        <cfvo type="percent" val="13"/>
      </iconSet>
    </cfRule>
    <cfRule type="duplicateValues" dxfId="518" priority="175"/>
    <cfRule type="iconSet" priority="108">
      <iconSet>
        <cfvo type="percent" val="0"/>
        <cfvo type="percent" val="12"/>
        <cfvo type="percent" val="13"/>
      </iconSet>
    </cfRule>
    <cfRule type="duplicateValues" dxfId="517" priority="109"/>
    <cfRule type="duplicateValues" dxfId="516" priority="384"/>
  </conditionalFormatting>
  <conditionalFormatting sqref="U23:U24">
    <cfRule type="iconSet" priority="381">
      <iconSet>
        <cfvo type="percent" val="0"/>
        <cfvo type="percent" val="12"/>
        <cfvo type="percent" val="13"/>
      </iconSet>
    </cfRule>
    <cfRule type="duplicateValues" dxfId="515" priority="382"/>
    <cfRule type="iconSet" priority="104">
      <iconSet>
        <cfvo type="percent" val="0"/>
        <cfvo type="percent" val="12"/>
        <cfvo type="percent" val="13"/>
      </iconSet>
    </cfRule>
    <cfRule type="duplicateValues" dxfId="514" priority="105"/>
    <cfRule type="iconSet" priority="106">
      <iconSet>
        <cfvo type="percent" val="0"/>
        <cfvo type="percent" val="12"/>
        <cfvo type="percent" val="13"/>
      </iconSet>
    </cfRule>
    <cfRule type="duplicateValues" dxfId="513" priority="107"/>
    <cfRule type="iconSet" priority="126">
      <iconSet>
        <cfvo type="percent" val="0"/>
        <cfvo type="percent" val="12"/>
        <cfvo type="percent" val="13"/>
      </iconSet>
    </cfRule>
    <cfRule type="duplicateValues" dxfId="512" priority="127"/>
    <cfRule type="iconSet" priority="148">
      <iconSet>
        <cfvo type="percent" val="0"/>
        <cfvo type="percent" val="12"/>
        <cfvo type="percent" val="13"/>
      </iconSet>
    </cfRule>
    <cfRule type="duplicateValues" dxfId="511" priority="149"/>
    <cfRule type="iconSet" priority="172">
      <iconSet>
        <cfvo type="percent" val="0"/>
        <cfvo type="percent" val="12"/>
        <cfvo type="percent" val="13"/>
      </iconSet>
    </cfRule>
    <cfRule type="duplicateValues" dxfId="510" priority="173"/>
  </conditionalFormatting>
  <conditionalFormatting sqref="U25:U26">
    <cfRule type="duplicateValues" dxfId="509" priority="103"/>
    <cfRule type="duplicateValues" dxfId="508" priority="99"/>
    <cfRule type="iconSet" priority="100">
      <iconSet>
        <cfvo type="percent" val="0"/>
        <cfvo type="percent" val="12"/>
        <cfvo type="percent" val="13"/>
      </iconSet>
    </cfRule>
    <cfRule type="duplicateValues" dxfId="507" priority="101"/>
    <cfRule type="iconSet" priority="102">
      <iconSet>
        <cfvo type="percent" val="0"/>
        <cfvo type="percent" val="12"/>
        <cfvo type="percent" val="13"/>
      </iconSet>
    </cfRule>
    <cfRule type="duplicateValues" dxfId="506" priority="147"/>
    <cfRule type="iconSet" priority="98">
      <iconSet>
        <cfvo type="percent" val="0"/>
        <cfvo type="percent" val="12"/>
        <cfvo type="percent" val="13"/>
      </iconSet>
    </cfRule>
    <cfRule type="iconSet" priority="146">
      <iconSet>
        <cfvo type="percent" val="0"/>
        <cfvo type="percent" val="12"/>
        <cfvo type="percent" val="13"/>
      </iconSet>
    </cfRule>
    <cfRule type="iconSet" priority="379">
      <iconSet>
        <cfvo type="percent" val="0"/>
        <cfvo type="percent" val="12"/>
        <cfvo type="percent" val="13"/>
      </iconSet>
    </cfRule>
    <cfRule type="duplicateValues" dxfId="505" priority="380"/>
    <cfRule type="iconSet" priority="170">
      <iconSet>
        <cfvo type="percent" val="0"/>
        <cfvo type="percent" val="12"/>
        <cfvo type="percent" val="13"/>
      </iconSet>
    </cfRule>
    <cfRule type="duplicateValues" dxfId="504" priority="171"/>
  </conditionalFormatting>
  <conditionalFormatting sqref="U27:U28">
    <cfRule type="duplicateValues" dxfId="503" priority="378"/>
    <cfRule type="iconSet" priority="168">
      <iconSet>
        <cfvo type="percent" val="0"/>
        <cfvo type="percent" val="12"/>
        <cfvo type="percent" val="13"/>
      </iconSet>
    </cfRule>
    <cfRule type="duplicateValues" dxfId="502" priority="169"/>
    <cfRule type="iconSet" priority="377">
      <iconSet>
        <cfvo type="percent" val="0"/>
        <cfvo type="percent" val="12"/>
        <cfvo type="percent" val="13"/>
      </iconSet>
    </cfRule>
  </conditionalFormatting>
  <conditionalFormatting sqref="AC5:AC6">
    <cfRule type="duplicateValues" dxfId="501" priority="31"/>
    <cfRule type="iconSet" priority="30">
      <iconSet>
        <cfvo type="percent" val="0"/>
        <cfvo type="percent" val="12"/>
        <cfvo type="percent" val="13"/>
      </iconSet>
    </cfRule>
    <cfRule type="duplicateValues" dxfId="500" priority="51"/>
    <cfRule type="iconSet" priority="96">
      <iconSet>
        <cfvo type="percent" val="0"/>
        <cfvo type="percent" val="12"/>
        <cfvo type="percent" val="13"/>
      </iconSet>
    </cfRule>
    <cfRule type="duplicateValues" dxfId="499" priority="73"/>
    <cfRule type="iconSet" priority="72">
      <iconSet>
        <cfvo type="percent" val="0"/>
        <cfvo type="percent" val="12"/>
        <cfvo type="percent" val="13"/>
      </iconSet>
    </cfRule>
    <cfRule type="duplicateValues" dxfId="498" priority="97"/>
    <cfRule type="iconSet" priority="50">
      <iconSet>
        <cfvo type="percent" val="0"/>
        <cfvo type="percent" val="12"/>
        <cfvo type="percent" val="13"/>
      </iconSet>
    </cfRule>
    <cfRule type="duplicateValues" dxfId="497" priority="376"/>
    <cfRule type="iconSet" priority="375">
      <iconSet>
        <cfvo type="percent" val="0"/>
        <cfvo type="percent" val="12"/>
        <cfvo type="percent" val="13"/>
      </iconSet>
    </cfRule>
  </conditionalFormatting>
  <conditionalFormatting sqref="AC7:AC8">
    <cfRule type="duplicateValues" dxfId="496" priority="29"/>
    <cfRule type="iconSet" priority="28">
      <iconSet>
        <cfvo type="percent" val="0"/>
        <cfvo type="percent" val="12"/>
        <cfvo type="percent" val="13"/>
      </iconSet>
    </cfRule>
    <cfRule type="duplicateValues" dxfId="495" priority="71"/>
    <cfRule type="duplicateValues" dxfId="494" priority="374"/>
    <cfRule type="iconSet" priority="70">
      <iconSet>
        <cfvo type="percent" val="0"/>
        <cfvo type="percent" val="12"/>
        <cfvo type="percent" val="13"/>
      </iconSet>
    </cfRule>
    <cfRule type="iconSet" priority="94">
      <iconSet>
        <cfvo type="percent" val="0"/>
        <cfvo type="percent" val="12"/>
        <cfvo type="percent" val="13"/>
      </iconSet>
    </cfRule>
    <cfRule type="duplicateValues" dxfId="493" priority="49"/>
    <cfRule type="iconSet" priority="48">
      <iconSet>
        <cfvo type="percent" val="0"/>
        <cfvo type="percent" val="12"/>
        <cfvo type="percent" val="13"/>
      </iconSet>
    </cfRule>
    <cfRule type="duplicateValues" dxfId="492" priority="95"/>
    <cfRule type="iconSet" priority="373">
      <iconSet>
        <cfvo type="percent" val="0"/>
        <cfvo type="percent" val="12"/>
        <cfvo type="percent" val="13"/>
      </iconSet>
    </cfRule>
  </conditionalFormatting>
  <conditionalFormatting sqref="AC9:AC10">
    <cfRule type="duplicateValues" dxfId="491" priority="69"/>
    <cfRule type="duplicateValues" dxfId="490" priority="47"/>
    <cfRule type="iconSet" priority="371">
      <iconSet>
        <cfvo type="percent" val="0"/>
        <cfvo type="percent" val="12"/>
        <cfvo type="percent" val="13"/>
      </iconSet>
    </cfRule>
    <cfRule type="iconSet" priority="92">
      <iconSet>
        <cfvo type="percent" val="0"/>
        <cfvo type="percent" val="12"/>
        <cfvo type="percent" val="13"/>
      </iconSet>
    </cfRule>
    <cfRule type="duplicateValues" dxfId="489" priority="93"/>
    <cfRule type="iconSet" priority="46">
      <iconSet>
        <cfvo type="percent" val="0"/>
        <cfvo type="percent" val="12"/>
        <cfvo type="percent" val="13"/>
      </iconSet>
    </cfRule>
    <cfRule type="iconSet" priority="26">
      <iconSet>
        <cfvo type="percent" val="0"/>
        <cfvo type="percent" val="12"/>
        <cfvo type="percent" val="13"/>
      </iconSet>
    </cfRule>
    <cfRule type="duplicateValues" dxfId="488" priority="372"/>
    <cfRule type="duplicateValues" dxfId="487" priority="27"/>
    <cfRule type="iconSet" priority="68">
      <iconSet>
        <cfvo type="percent" val="0"/>
        <cfvo type="percent" val="12"/>
        <cfvo type="percent" val="13"/>
      </iconSet>
    </cfRule>
  </conditionalFormatting>
  <conditionalFormatting sqref="AC11:AC12">
    <cfRule type="duplicateValues" dxfId="486" priority="25"/>
    <cfRule type="iconSet" priority="24">
      <iconSet>
        <cfvo type="percent" val="0"/>
        <cfvo type="percent" val="12"/>
        <cfvo type="percent" val="13"/>
      </iconSet>
    </cfRule>
    <cfRule type="duplicateValues" dxfId="485" priority="67"/>
    <cfRule type="iconSet" priority="66">
      <iconSet>
        <cfvo type="percent" val="0"/>
        <cfvo type="percent" val="12"/>
        <cfvo type="percent" val="13"/>
      </iconSet>
    </cfRule>
    <cfRule type="iconSet" priority="369">
      <iconSet>
        <cfvo type="percent" val="0"/>
        <cfvo type="percent" val="12"/>
        <cfvo type="percent" val="13"/>
      </iconSet>
    </cfRule>
    <cfRule type="duplicateValues" dxfId="484" priority="370"/>
    <cfRule type="iconSet" priority="90">
      <iconSet>
        <cfvo type="percent" val="0"/>
        <cfvo type="percent" val="12"/>
        <cfvo type="percent" val="13"/>
      </iconSet>
    </cfRule>
    <cfRule type="duplicateValues" dxfId="483" priority="91"/>
    <cfRule type="duplicateValues" dxfId="482" priority="45"/>
    <cfRule type="iconSet" priority="44">
      <iconSet>
        <cfvo type="percent" val="0"/>
        <cfvo type="percent" val="12"/>
        <cfvo type="percent" val="13"/>
      </iconSet>
    </cfRule>
  </conditionalFormatting>
  <conditionalFormatting sqref="AC13:AC14">
    <cfRule type="duplicateValues" dxfId="481" priority="23"/>
    <cfRule type="iconSet" priority="367">
      <iconSet>
        <cfvo type="percent" val="0"/>
        <cfvo type="percent" val="12"/>
        <cfvo type="percent" val="13"/>
      </iconSet>
    </cfRule>
    <cfRule type="duplicateValues" dxfId="480" priority="368"/>
    <cfRule type="iconSet" priority="88">
      <iconSet>
        <cfvo type="percent" val="0"/>
        <cfvo type="percent" val="12"/>
        <cfvo type="percent" val="13"/>
      </iconSet>
    </cfRule>
    <cfRule type="duplicateValues" dxfId="479" priority="89"/>
    <cfRule type="duplicateValues" dxfId="478" priority="65"/>
    <cfRule type="iconSet" priority="64">
      <iconSet>
        <cfvo type="percent" val="0"/>
        <cfvo type="percent" val="12"/>
        <cfvo type="percent" val="13"/>
      </iconSet>
    </cfRule>
    <cfRule type="duplicateValues" dxfId="477" priority="43"/>
    <cfRule type="iconSet" priority="42">
      <iconSet>
        <cfvo type="percent" val="0"/>
        <cfvo type="percent" val="12"/>
        <cfvo type="percent" val="13"/>
      </iconSet>
    </cfRule>
    <cfRule type="iconSet" priority="22">
      <iconSet>
        <cfvo type="percent" val="0"/>
        <cfvo type="percent" val="12"/>
        <cfvo type="percent" val="13"/>
      </iconSet>
    </cfRule>
  </conditionalFormatting>
  <conditionalFormatting sqref="AC15:AC16">
    <cfRule type="iconSet" priority="365">
      <iconSet>
        <cfvo type="percent" val="0"/>
        <cfvo type="percent" val="12"/>
        <cfvo type="percent" val="13"/>
      </iconSet>
    </cfRule>
    <cfRule type="duplicateValues" dxfId="476" priority="87"/>
    <cfRule type="iconSet" priority="86">
      <iconSet>
        <cfvo type="percent" val="0"/>
        <cfvo type="percent" val="12"/>
        <cfvo type="percent" val="13"/>
      </iconSet>
    </cfRule>
    <cfRule type="duplicateValues" dxfId="475" priority="63"/>
    <cfRule type="iconSet" priority="62">
      <iconSet>
        <cfvo type="percent" val="0"/>
        <cfvo type="percent" val="12"/>
        <cfvo type="percent" val="13"/>
      </iconSet>
    </cfRule>
    <cfRule type="duplicateValues" dxfId="474" priority="366"/>
    <cfRule type="iconSet" priority="40">
      <iconSet>
        <cfvo type="percent" val="0"/>
        <cfvo type="percent" val="12"/>
        <cfvo type="percent" val="13"/>
      </iconSet>
    </cfRule>
    <cfRule type="duplicateValues" dxfId="473" priority="41"/>
    <cfRule type="duplicateValues" dxfId="472" priority="21"/>
    <cfRule type="iconSet" priority="20">
      <iconSet>
        <cfvo type="percent" val="0"/>
        <cfvo type="percent" val="12"/>
        <cfvo type="percent" val="13"/>
      </iconSet>
    </cfRule>
  </conditionalFormatting>
  <conditionalFormatting sqref="AC17:AC18">
    <cfRule type="duplicateValues" dxfId="471" priority="85"/>
    <cfRule type="iconSet" priority="84">
      <iconSet>
        <cfvo type="percent" val="0"/>
        <cfvo type="percent" val="12"/>
        <cfvo type="percent" val="13"/>
      </iconSet>
    </cfRule>
    <cfRule type="iconSet" priority="363">
      <iconSet>
        <cfvo type="percent" val="0"/>
        <cfvo type="percent" val="12"/>
        <cfvo type="percent" val="13"/>
      </iconSet>
    </cfRule>
    <cfRule type="duplicateValues" dxfId="470" priority="364"/>
    <cfRule type="duplicateValues" dxfId="469" priority="61"/>
    <cfRule type="iconSet" priority="60">
      <iconSet>
        <cfvo type="percent" val="0"/>
        <cfvo type="percent" val="12"/>
        <cfvo type="percent" val="13"/>
      </iconSet>
    </cfRule>
    <cfRule type="duplicateValues" dxfId="468" priority="39"/>
    <cfRule type="iconSet" priority="38">
      <iconSet>
        <cfvo type="percent" val="0"/>
        <cfvo type="percent" val="12"/>
        <cfvo type="percent" val="13"/>
      </iconSet>
    </cfRule>
    <cfRule type="duplicateValues" dxfId="467" priority="19"/>
    <cfRule type="iconSet" priority="18">
      <iconSet>
        <cfvo type="percent" val="0"/>
        <cfvo type="percent" val="12"/>
        <cfvo type="percent" val="13"/>
      </iconSet>
    </cfRule>
  </conditionalFormatting>
  <conditionalFormatting sqref="AC19:AC20">
    <cfRule type="duplicateValues" dxfId="466" priority="83"/>
    <cfRule type="iconSet" priority="82">
      <iconSet>
        <cfvo type="percent" val="0"/>
        <cfvo type="percent" val="12"/>
        <cfvo type="percent" val="13"/>
      </iconSet>
    </cfRule>
    <cfRule type="iconSet" priority="16">
      <iconSet>
        <cfvo type="percent" val="0"/>
        <cfvo type="percent" val="12"/>
        <cfvo type="percent" val="13"/>
      </iconSet>
    </cfRule>
    <cfRule type="duplicateValues" dxfId="465" priority="17"/>
    <cfRule type="iconSet" priority="36">
      <iconSet>
        <cfvo type="percent" val="0"/>
        <cfvo type="percent" val="12"/>
        <cfvo type="percent" val="13"/>
      </iconSet>
    </cfRule>
    <cfRule type="duplicateValues" dxfId="464" priority="37"/>
    <cfRule type="iconSet" priority="58">
      <iconSet>
        <cfvo type="percent" val="0"/>
        <cfvo type="percent" val="12"/>
        <cfvo type="percent" val="13"/>
      </iconSet>
    </cfRule>
    <cfRule type="iconSet" priority="361">
      <iconSet>
        <cfvo type="percent" val="0"/>
        <cfvo type="percent" val="12"/>
        <cfvo type="percent" val="13"/>
      </iconSet>
    </cfRule>
    <cfRule type="duplicateValues" dxfId="463" priority="362"/>
    <cfRule type="duplicateValues" dxfId="462" priority="59"/>
  </conditionalFormatting>
  <conditionalFormatting sqref="AC21:AC22">
    <cfRule type="duplicateValues" dxfId="461" priority="81"/>
    <cfRule type="iconSet" priority="80">
      <iconSet>
        <cfvo type="percent" val="0"/>
        <cfvo type="percent" val="12"/>
        <cfvo type="percent" val="13"/>
      </iconSet>
    </cfRule>
    <cfRule type="duplicateValues" dxfId="460" priority="15"/>
    <cfRule type="iconSet" priority="34">
      <iconSet>
        <cfvo type="percent" val="0"/>
        <cfvo type="percent" val="12"/>
        <cfvo type="percent" val="13"/>
      </iconSet>
    </cfRule>
    <cfRule type="duplicateValues" dxfId="459" priority="57"/>
    <cfRule type="iconSet" priority="56">
      <iconSet>
        <cfvo type="percent" val="0"/>
        <cfvo type="percent" val="12"/>
        <cfvo type="percent" val="13"/>
      </iconSet>
    </cfRule>
    <cfRule type="duplicateValues" dxfId="458" priority="360"/>
    <cfRule type="iconSet" priority="14">
      <iconSet>
        <cfvo type="percent" val="0"/>
        <cfvo type="percent" val="12"/>
        <cfvo type="percent" val="13"/>
      </iconSet>
    </cfRule>
    <cfRule type="iconSet" priority="359">
      <iconSet>
        <cfvo type="percent" val="0"/>
        <cfvo type="percent" val="12"/>
        <cfvo type="percent" val="13"/>
      </iconSet>
    </cfRule>
    <cfRule type="duplicateValues" dxfId="457" priority="35"/>
  </conditionalFormatting>
  <conditionalFormatting sqref="AC23:AC24">
    <cfRule type="duplicateValues" dxfId="456" priority="79"/>
    <cfRule type="iconSet" priority="78">
      <iconSet>
        <cfvo type="percent" val="0"/>
        <cfvo type="percent" val="12"/>
        <cfvo type="percent" val="13"/>
      </iconSet>
    </cfRule>
    <cfRule type="iconSet" priority="357">
      <iconSet>
        <cfvo type="percent" val="0"/>
        <cfvo type="percent" val="12"/>
        <cfvo type="percent" val="13"/>
      </iconSet>
    </cfRule>
    <cfRule type="duplicateValues" dxfId="455" priority="33"/>
    <cfRule type="duplicateValues" dxfId="454" priority="13"/>
    <cfRule type="iconSet" priority="12">
      <iconSet>
        <cfvo type="percent" val="0"/>
        <cfvo type="percent" val="12"/>
        <cfvo type="percent" val="13"/>
      </iconSet>
    </cfRule>
    <cfRule type="duplicateValues" dxfId="453" priority="11"/>
    <cfRule type="iconSet" priority="10">
      <iconSet>
        <cfvo type="percent" val="0"/>
        <cfvo type="percent" val="12"/>
        <cfvo type="percent" val="13"/>
      </iconSet>
    </cfRule>
    <cfRule type="iconSet" priority="32">
      <iconSet>
        <cfvo type="percent" val="0"/>
        <cfvo type="percent" val="12"/>
        <cfvo type="percent" val="13"/>
      </iconSet>
    </cfRule>
    <cfRule type="iconSet" priority="54">
      <iconSet>
        <cfvo type="percent" val="0"/>
        <cfvo type="percent" val="12"/>
        <cfvo type="percent" val="13"/>
      </iconSet>
    </cfRule>
    <cfRule type="duplicateValues" dxfId="452" priority="358"/>
    <cfRule type="duplicateValues" dxfId="451" priority="55"/>
  </conditionalFormatting>
  <conditionalFormatting sqref="AC25:AC26">
    <cfRule type="duplicateValues" dxfId="450" priority="356"/>
    <cfRule type="duplicateValues" dxfId="449" priority="7"/>
    <cfRule type="iconSet" priority="8">
      <iconSet>
        <cfvo type="percent" val="0"/>
        <cfvo type="percent" val="12"/>
        <cfvo type="percent" val="13"/>
      </iconSet>
    </cfRule>
    <cfRule type="duplicateValues" dxfId="448" priority="9"/>
    <cfRule type="iconSet" priority="355">
      <iconSet>
        <cfvo type="percent" val="0"/>
        <cfvo type="percent" val="12"/>
        <cfvo type="percent" val="13"/>
      </iconSet>
    </cfRule>
    <cfRule type="iconSet" priority="76">
      <iconSet>
        <cfvo type="percent" val="0"/>
        <cfvo type="percent" val="12"/>
        <cfvo type="percent" val="13"/>
      </iconSet>
    </cfRule>
    <cfRule type="duplicateValues" dxfId="447" priority="5"/>
    <cfRule type="iconSet" priority="52">
      <iconSet>
        <cfvo type="percent" val="0"/>
        <cfvo type="percent" val="12"/>
        <cfvo type="percent" val="13"/>
      </iconSet>
    </cfRule>
    <cfRule type="duplicateValues" dxfId="446" priority="53"/>
    <cfRule type="iconSet" priority="4">
      <iconSet>
        <cfvo type="percent" val="0"/>
        <cfvo type="percent" val="12"/>
        <cfvo type="percent" val="13"/>
      </iconSet>
    </cfRule>
    <cfRule type="duplicateValues" dxfId="445" priority="77"/>
    <cfRule type="iconSet" priority="6">
      <iconSet>
        <cfvo type="percent" val="0"/>
        <cfvo type="percent" val="12"/>
        <cfvo type="percent" val="13"/>
      </iconSet>
    </cfRule>
  </conditionalFormatting>
  <conditionalFormatting sqref="AC27:AC28">
    <cfRule type="duplicateValues" dxfId="444" priority="354"/>
    <cfRule type="iconSet" priority="74">
      <iconSet>
        <cfvo type="percent" val="0"/>
        <cfvo type="percent" val="12"/>
        <cfvo type="percent" val="13"/>
      </iconSet>
    </cfRule>
    <cfRule type="iconSet" priority="353">
      <iconSet>
        <cfvo type="percent" val="0"/>
        <cfvo type="percent" val="12"/>
        <cfvo type="percent" val="13"/>
      </iconSet>
    </cfRule>
    <cfRule type="duplicateValues" dxfId="443" priority="75"/>
  </conditionalFormatting>
  <conditionalFormatting sqref="AP29:AP30">
    <cfRule type="duplicateValues" dxfId="442" priority="268"/>
    <cfRule type="duplicateValues" dxfId="441" priority="265"/>
    <cfRule type="duplicateValues" dxfId="440" priority="266"/>
  </conditionalFormatting>
  <conditionalFormatting sqref="AQ5:AQ28">
    <cfRule type="duplicateValues" dxfId="439" priority="351"/>
  </conditionalFormatting>
  <conditionalFormatting sqref="AQ6 AQ8 AQ10 AQ12 AQ14 AQ16 AQ18 AQ20:AQ22">
    <cfRule type="duplicateValues" dxfId="438" priority="282"/>
    <cfRule type="duplicateValues" dxfId="437" priority="280"/>
    <cfRule type="duplicateValues" dxfId="436" priority="281"/>
  </conditionalFormatting>
  <conditionalFormatting sqref="AQ6 AQ8 AQ10 AQ12 AQ14 AQ16 AQ18 AQ22:AQ28">
    <cfRule type="duplicateValues" dxfId="435" priority="298"/>
    <cfRule type="duplicateValues" dxfId="434" priority="296"/>
    <cfRule type="duplicateValues" dxfId="433" priority="297"/>
  </conditionalFormatting>
  <conditionalFormatting sqref="AQ6:AQ22">
    <cfRule type="duplicateValues" dxfId="432" priority="291"/>
    <cfRule type="duplicateValues" dxfId="431" priority="289"/>
    <cfRule type="duplicateValues" dxfId="430" priority="288"/>
  </conditionalFormatting>
  <conditionalFormatting sqref="AQ6:AQ28">
    <cfRule type="duplicateValues" dxfId="429" priority="309"/>
    <cfRule type="duplicateValues" dxfId="428" priority="310"/>
    <cfRule type="duplicateValues" dxfId="427" priority="317"/>
  </conditionalFormatting>
  <conditionalFormatting sqref="AQ27:AQ28">
    <cfRule type="duplicateValues" dxfId="426" priority="352"/>
  </conditionalFormatting>
  <pageMargins left="0.15" right="0.12" top="0.2" bottom="0.42" header="0.1" footer="0.31496062992125984"/>
  <pageSetup paperSize="9"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99FF"/>
  </sheetPr>
  <dimension ref="A1:AW53"/>
  <sheetViews>
    <sheetView zoomScale="60" zoomScaleNormal="60" workbookViewId="0">
      <selection activeCell="A41" sqref="A41"/>
    </sheetView>
  </sheetViews>
  <sheetFormatPr baseColWidth="10" defaultColWidth="11.42578125" defaultRowHeight="15"/>
  <cols>
    <col min="1" max="2" width="6.140625" style="80" customWidth="1"/>
    <col min="3" max="3" width="30.85546875" style="80" customWidth="1"/>
    <col min="4" max="4" width="26" style="80" customWidth="1"/>
    <col min="5" max="5" width="12.42578125" style="80" customWidth="1"/>
    <col min="6" max="6" width="4.140625" style="80" customWidth="1"/>
    <col min="7" max="7" width="6" style="80" customWidth="1"/>
    <col min="8" max="8" width="6.5703125" style="80" customWidth="1"/>
    <col min="9" max="9" width="27.7109375" style="80" customWidth="1"/>
    <col min="10" max="12" width="8.5703125" style="80" customWidth="1"/>
    <col min="13" max="13" width="9.7109375" style="80" customWidth="1"/>
    <col min="14" max="14" width="10.42578125" style="80" customWidth="1"/>
    <col min="15" max="15" width="5.7109375" style="80" customWidth="1"/>
    <col min="16" max="16" width="7.7109375" style="80" customWidth="1"/>
    <col min="17" max="17" width="27" style="80" customWidth="1"/>
    <col min="18" max="20" width="8.85546875" style="80" customWidth="1"/>
    <col min="21" max="21" width="9.5703125" style="80" customWidth="1"/>
    <col min="22" max="22" width="7.42578125" style="80" customWidth="1"/>
    <col min="23" max="23" width="7.28515625" style="80" customWidth="1"/>
    <col min="24" max="24" width="9" style="80" customWidth="1"/>
    <col min="25" max="25" width="27.28515625" style="80" customWidth="1"/>
    <col min="26" max="28" width="10.28515625" style="80" customWidth="1"/>
    <col min="29" max="29" width="9.7109375" style="80" customWidth="1"/>
    <col min="30" max="30" width="7.85546875" style="80" customWidth="1"/>
    <col min="31" max="31" width="7.140625" style="80" customWidth="1"/>
    <col min="32" max="32" width="7.7109375" style="80" customWidth="1"/>
    <col min="33" max="33" width="28.7109375" style="80" customWidth="1"/>
    <col min="34" max="34" width="15.7109375" style="80" customWidth="1"/>
    <col min="35" max="38" width="10.5703125" style="80" customWidth="1"/>
    <col min="39" max="39" width="5.5703125" style="80" customWidth="1"/>
    <col min="40" max="40" width="13.28515625" style="80" hidden="1" customWidth="1"/>
    <col min="41" max="42" width="11.28515625" style="80" hidden="1" customWidth="1"/>
    <col min="43" max="43" width="13.140625" style="80" customWidth="1"/>
    <col min="44" max="44" width="27.5703125" style="80" customWidth="1"/>
    <col min="45" max="45" width="12" style="80" customWidth="1"/>
    <col min="46" max="46" width="11.42578125" style="80" customWidth="1"/>
    <col min="47" max="47" width="10.28515625" style="80" customWidth="1"/>
    <col min="48" max="48" width="12" style="80" customWidth="1"/>
    <col min="49" max="49" width="13.28515625" style="80" customWidth="1"/>
    <col min="50" max="51" width="0" style="80" hidden="1" customWidth="1"/>
    <col min="52" max="16384" width="11.42578125" style="80"/>
  </cols>
  <sheetData>
    <row r="1" spans="1:49" ht="52.5" customHeight="1">
      <c r="A1" s="422" t="s">
        <v>29</v>
      </c>
      <c r="B1" s="422"/>
      <c r="C1" s="422"/>
      <c r="D1" s="159" t="s">
        <v>30</v>
      </c>
      <c r="E1" s="158"/>
      <c r="F1" s="158"/>
      <c r="G1" s="158"/>
      <c r="H1" s="158"/>
      <c r="I1" s="423" t="s">
        <v>31</v>
      </c>
      <c r="J1" s="423"/>
      <c r="K1" s="423"/>
      <c r="L1" s="423"/>
      <c r="M1" s="42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9" ht="27.75" customHeight="1" thickBot="1">
      <c r="A2" s="296"/>
      <c r="B2" s="296"/>
      <c r="C2" s="296"/>
      <c r="D2" s="159"/>
      <c r="E2" s="158"/>
      <c r="F2" s="158"/>
      <c r="G2" s="158"/>
      <c r="H2" s="158"/>
      <c r="I2" s="283"/>
      <c r="J2" s="283"/>
      <c r="K2" s="283"/>
      <c r="L2" s="283"/>
      <c r="M2" s="28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9" ht="26.1" customHeight="1" thickBot="1">
      <c r="A3" s="2"/>
      <c r="B3" s="2"/>
      <c r="C3" s="3"/>
      <c r="D3" s="3"/>
      <c r="E3" s="295" t="s">
        <v>15</v>
      </c>
      <c r="F3" s="3"/>
      <c r="G3" s="1"/>
      <c r="H3" s="1"/>
      <c r="I3" s="11" t="s">
        <v>5</v>
      </c>
      <c r="J3" s="1"/>
      <c r="K3" s="418" t="s">
        <v>124</v>
      </c>
      <c r="L3" s="418" t="s">
        <v>123</v>
      </c>
      <c r="M3" s="1"/>
      <c r="N3" s="1"/>
      <c r="O3" s="1"/>
      <c r="P3" s="11"/>
      <c r="Q3" s="11" t="s">
        <v>6</v>
      </c>
      <c r="R3" s="1"/>
      <c r="S3" s="416" t="s">
        <v>124</v>
      </c>
      <c r="T3" s="418" t="s">
        <v>123</v>
      </c>
      <c r="U3" s="1"/>
      <c r="V3" s="1"/>
      <c r="W3" s="1"/>
      <c r="X3" s="11"/>
      <c r="Y3" s="11" t="s">
        <v>7</v>
      </c>
      <c r="Z3" s="1"/>
      <c r="AA3" s="416" t="s">
        <v>124</v>
      </c>
      <c r="AB3" s="418" t="s">
        <v>123</v>
      </c>
      <c r="AC3" s="1"/>
      <c r="AD3" s="1"/>
      <c r="AE3" s="1"/>
      <c r="AF3" s="1"/>
      <c r="AH3" s="436" t="s">
        <v>19</v>
      </c>
      <c r="AI3" s="437"/>
      <c r="AJ3" s="438"/>
      <c r="AK3" s="450" t="s">
        <v>124</v>
      </c>
      <c r="AL3" s="428" t="s">
        <v>123</v>
      </c>
      <c r="AM3"/>
      <c r="AN3" s="81"/>
      <c r="AO3" s="81"/>
      <c r="AP3" s="79"/>
      <c r="AQ3" s="433" t="s">
        <v>12</v>
      </c>
      <c r="AR3" s="434"/>
      <c r="AS3" s="434"/>
      <c r="AT3" s="434"/>
      <c r="AU3" s="435"/>
      <c r="AV3" s="450" t="s">
        <v>124</v>
      </c>
      <c r="AW3" s="428" t="s">
        <v>123</v>
      </c>
    </row>
    <row r="4" spans="1:49" ht="26.1" customHeight="1" thickBot="1">
      <c r="A4" s="82"/>
      <c r="B4" s="235"/>
      <c r="C4" s="83" t="s">
        <v>13</v>
      </c>
      <c r="D4" s="84" t="s">
        <v>14</v>
      </c>
      <c r="E4" s="288" t="s">
        <v>85</v>
      </c>
      <c r="F4" s="3"/>
      <c r="G4" s="30"/>
      <c r="H4" s="309" t="s">
        <v>17</v>
      </c>
      <c r="I4" s="340" t="s">
        <v>10</v>
      </c>
      <c r="J4" s="339" t="s">
        <v>4</v>
      </c>
      <c r="K4" s="419"/>
      <c r="L4" s="419"/>
      <c r="M4" s="337" t="s">
        <v>11</v>
      </c>
      <c r="N4" s="338" t="s">
        <v>8</v>
      </c>
      <c r="O4" s="1"/>
      <c r="P4" s="309" t="s">
        <v>17</v>
      </c>
      <c r="Q4" s="340" t="s">
        <v>10</v>
      </c>
      <c r="R4" s="339" t="s">
        <v>4</v>
      </c>
      <c r="S4" s="417"/>
      <c r="T4" s="419"/>
      <c r="U4" s="337" t="s">
        <v>11</v>
      </c>
      <c r="V4" s="338" t="s">
        <v>8</v>
      </c>
      <c r="W4" s="32"/>
      <c r="X4" s="309" t="s">
        <v>17</v>
      </c>
      <c r="Y4" s="340" t="s">
        <v>10</v>
      </c>
      <c r="Z4" s="339" t="s">
        <v>4</v>
      </c>
      <c r="AA4" s="417"/>
      <c r="AB4" s="419"/>
      <c r="AC4" s="337" t="s">
        <v>11</v>
      </c>
      <c r="AD4" s="338" t="s">
        <v>8</v>
      </c>
      <c r="AE4" s="1"/>
      <c r="AF4" s="1"/>
      <c r="AG4" s="257" t="s">
        <v>0</v>
      </c>
      <c r="AH4" s="180" t="s">
        <v>1</v>
      </c>
      <c r="AI4" s="182" t="s">
        <v>2</v>
      </c>
      <c r="AJ4" s="305" t="s">
        <v>11</v>
      </c>
      <c r="AK4" s="451"/>
      <c r="AL4" s="444"/>
      <c r="AM4"/>
      <c r="AN4" s="85" t="s">
        <v>3</v>
      </c>
      <c r="AO4" s="165"/>
      <c r="AP4" s="211" t="s">
        <v>18</v>
      </c>
      <c r="AQ4" s="224" t="s">
        <v>16</v>
      </c>
      <c r="AR4" s="257" t="s">
        <v>0</v>
      </c>
      <c r="AS4" s="267" t="s">
        <v>1</v>
      </c>
      <c r="AT4" s="276" t="s">
        <v>2</v>
      </c>
      <c r="AU4" s="215" t="s">
        <v>11</v>
      </c>
      <c r="AV4" s="451"/>
      <c r="AW4" s="444"/>
    </row>
    <row r="5" spans="1:49" ht="26.1" customHeight="1">
      <c r="A5" s="86">
        <v>1</v>
      </c>
      <c r="B5" s="183"/>
      <c r="C5" s="183"/>
      <c r="D5" s="184"/>
      <c r="E5" s="289"/>
      <c r="G5" s="292">
        <v>1</v>
      </c>
      <c r="H5" s="424">
        <v>1</v>
      </c>
      <c r="I5" s="39" t="str">
        <f t="shared" ref="I5:I30" si="0">IF(ISNA(MATCH(G5,$E$5:$E$30,0)),"",INDEX($C$5:$C$30,MATCH(G5,$E$5:$E$30,0)))</f>
        <v/>
      </c>
      <c r="J5" s="39">
        <f>IF(M5+M6=0,0,IF(M5=M6,2,IF(M5&lt;M6,1,5)))</f>
        <v>0</v>
      </c>
      <c r="K5" s="39">
        <f>IF(N6="","",IF(OR(AND(N6&gt;0,N6&lt;5)),1,0))</f>
        <v>0</v>
      </c>
      <c r="L5" s="39">
        <f t="shared" ref="L5:L26" si="1">IF(N5="","",IF(OR(AND(N5&lt;14,N5&gt;7)),1,0))</f>
        <v>0</v>
      </c>
      <c r="M5" s="122"/>
      <c r="N5" s="39">
        <f>SUM(M5-M6)</f>
        <v>0</v>
      </c>
      <c r="O5"/>
      <c r="P5" s="431">
        <v>13</v>
      </c>
      <c r="Q5" s="173" t="str">
        <f>IF(M5=M6," ",IF(M5&gt;M6,I5,I6))</f>
        <v xml:space="preserve"> </v>
      </c>
      <c r="R5" s="121">
        <f>IF(U5+U6=0,0,IF(U5=U6,2,IF(U5&lt;U6,1,5)))</f>
        <v>0</v>
      </c>
      <c r="S5" s="39">
        <f>IF(V6="","",IF(OR(AND(V6&gt;0,V6&lt;5)),1,0))</f>
        <v>0</v>
      </c>
      <c r="T5" s="39">
        <f t="shared" ref="T5:T30" si="2">IF(V5="","",IF(OR(AND(V5&lt;14,V5&gt;7)),1,0))</f>
        <v>0</v>
      </c>
      <c r="U5" s="122"/>
      <c r="V5" s="39">
        <f>SUM(U5-U6)</f>
        <v>0</v>
      </c>
      <c r="W5" s="1"/>
      <c r="X5" s="431">
        <v>6</v>
      </c>
      <c r="Y5" s="70" t="str">
        <f>IF(U5=U6," ",IF(U5&gt;U6,Q5,Q6))</f>
        <v xml:space="preserve"> </v>
      </c>
      <c r="Z5" s="39">
        <f>IF(AC5+AC6=0,0,IF(AC5=AC6,2,IF(AC5&lt;AC6,1,5)))</f>
        <v>0</v>
      </c>
      <c r="AA5" s="39">
        <f>IF(AD6="","",IF(OR(AND(AD6&gt;0,AD6&lt;5)),1,0))</f>
        <v>0</v>
      </c>
      <c r="AB5" s="39">
        <f t="shared" ref="AB5:AB30" si="3">IF(AD5="","",IF(OR(AND(AD5&lt;14,AD5&gt;7)),1,0))</f>
        <v>0</v>
      </c>
      <c r="AC5" s="122"/>
      <c r="AD5" s="39">
        <f>SUM(AC5-AC6)</f>
        <v>0</v>
      </c>
      <c r="AE5" s="1"/>
      <c r="AF5" s="12">
        <v>1</v>
      </c>
      <c r="AG5" s="8" t="str">
        <f>+I5</f>
        <v/>
      </c>
      <c r="AH5" s="59">
        <f>SUM(IFERROR(VLOOKUP(AG5,I$5:N$30,2,0),0),IFERROR(VLOOKUP(AG5,I$5:N$30,3,0),0),IFERROR(VLOOKUP(AG5,I$5:N$30,4,0),0),IFERROR(VLOOKUP(AG5,Q$5:V$30,2,0),0),IFERROR(VLOOKUP(AG5,Q$5:V$30,3,0),0),IFERROR(VLOOKUP(AG5,Q$5:V$30,4,0),0),IFERROR(VLOOKUP(AG5,Y$5:AD$30,2,0),0),IFERROR(VLOOKUP(AG5,Y$5:AD$30,3,0),0),IFERROR(VLOOKUP(AG5,Y$5:AD$30,4,0),0))</f>
        <v>0</v>
      </c>
      <c r="AI5" s="59">
        <f>SUM(IFERROR(VLOOKUP(AG5,I$5:O$30,6,0),0),IFERROR(VLOOKUP(AG5,Q$5:V$30,6,0),0),IFERROR(VLOOKUP(AG5,Y$5:AD$30,6,0),0))</f>
        <v>0</v>
      </c>
      <c r="AJ5" s="335">
        <f>SUM(IFERROR(VLOOKUP(AG5,I$5:N$30,5,0),0),IFERROR(VLOOKUP(AG5,Q$5:V$30,5,0),0),IFERROR(VLOOKUP(AG5,Y$5:AD$30,5,0),0))</f>
        <v>0</v>
      </c>
      <c r="AK5" s="341">
        <f>SUM(IFERROR(VLOOKUP(AG5,I$5:N$30,3,0),0),IFERROR(VLOOKUP(AG5,Q$5:V$30,3,0),0),IFERROR(VLOOKUP(AG5,Y$5:AD$30,3,0),0))</f>
        <v>0</v>
      </c>
      <c r="AL5" s="34">
        <f>SUM(IFERROR(VLOOKUP(AG5,I$5:N$30,4,0),0),IFERROR(VLOOKUP(AG5,Q$5:V$30,4,0),0),IFERROR(VLOOKUP(AG5,Y$5:AD$30,4,0),0))</f>
        <v>0</v>
      </c>
      <c r="AM5"/>
      <c r="AN5" s="179" t="str">
        <f>IF(OR(AG5="",AH5="",AI5="",AJ5=""),"",RANK(AH5,$AH$5:$AH$30)+SUM(-AI5/100)-(+AJ5/10000)-(+AL5/1000000)-(+AK5/10000000)+COUNTIF(AG$5:AG$30,"&lt;="&amp;AG5+1)/1000000+ROW()/100000000)</f>
        <v/>
      </c>
      <c r="AO5"/>
      <c r="AP5" s="62" t="str">
        <f>IF(AG5="","",SMALL(AN$5:AN$30,ROWS(AH$5:AH5)))</f>
        <v/>
      </c>
      <c r="AQ5" s="75" t="str">
        <f>IF(AP5="","",1)</f>
        <v/>
      </c>
      <c r="AR5" s="77" t="str">
        <f>IF(OR(AG5="",AH5=""),"",INDEX($AG$5:$AG$30,MATCH(AP5,$AN$5:$AN$30,0)))</f>
        <v/>
      </c>
      <c r="AS5" s="75" t="str">
        <f t="shared" ref="AS5:AS30" si="4">IF(AG5="","",INDEX($AH$5:$AH$30,MATCH(AP5,$AN$5:$AN$30,0)))</f>
        <v/>
      </c>
      <c r="AT5" s="232" t="str">
        <f t="shared" ref="AT5:AT30" si="5">IF(AG5="","",INDEX($AI$5:$AI$30,MATCH(AP5,$AN$5:$AN$30,0)))</f>
        <v/>
      </c>
      <c r="AU5" s="238">
        <f t="shared" ref="AU5:AU30" si="6">IF(AH5="","",INDEX($AJ$5:$AJ$30,MATCH(AP5,$AN$5:$AN$30,0)))</f>
        <v>0</v>
      </c>
      <c r="AV5" s="344" t="str">
        <f>IF(AG5="","",INDEX($AK$5:$AK$30,MATCH(AP5,$AN$5:$AN$30,0)))</f>
        <v/>
      </c>
      <c r="AW5" s="74" t="str">
        <f>IF(AG5="","",INDEX($AL$5:$AL$30,MATCH(AP5,$AN$5:$AN$30,0)))</f>
        <v/>
      </c>
    </row>
    <row r="6" spans="1:49" ht="26.1" customHeight="1" thickBot="1">
      <c r="A6" s="7">
        <v>2</v>
      </c>
      <c r="B6" s="185"/>
      <c r="C6" s="185"/>
      <c r="D6" s="186"/>
      <c r="E6" s="290"/>
      <c r="G6" s="293">
        <v>2</v>
      </c>
      <c r="H6" s="425"/>
      <c r="I6" s="59" t="str">
        <f t="shared" si="0"/>
        <v/>
      </c>
      <c r="J6" s="40">
        <f>IF(M5+M6=0,0,IF(M5=M6,2,IF(M5&gt;M6,1,5)))</f>
        <v>0</v>
      </c>
      <c r="K6" s="59">
        <f>IF(N5="","",IF(OR(AND(N5&gt;0,N5&lt;5)),1,0))</f>
        <v>0</v>
      </c>
      <c r="L6" s="59">
        <f t="shared" si="1"/>
        <v>0</v>
      </c>
      <c r="M6" s="123"/>
      <c r="N6" s="9">
        <f>SUM(M6-M5)</f>
        <v>0</v>
      </c>
      <c r="O6" s="87"/>
      <c r="P6" s="432"/>
      <c r="Q6" s="174" t="str">
        <f>IF(M7=M8," ",IF(M7&gt;M8,I7,I8))</f>
        <v xml:space="preserve"> </v>
      </c>
      <c r="R6" s="167">
        <f>IF(U5+U6=0,0,IF(U5=U6,2,IF(U5&gt;U6,1,5)))</f>
        <v>0</v>
      </c>
      <c r="S6" s="59">
        <f>IF(V5="","",IF(OR(AND(V5&gt;0,V5&lt;5)),1,0))</f>
        <v>0</v>
      </c>
      <c r="T6" s="59">
        <f t="shared" si="2"/>
        <v>0</v>
      </c>
      <c r="U6" s="123"/>
      <c r="V6" s="9">
        <f>SUM(U6-U5)</f>
        <v>0</v>
      </c>
      <c r="W6" s="1"/>
      <c r="X6" s="432"/>
      <c r="Y6" s="317" t="str">
        <f>IF(U17=U18," ",IF(U17&gt;U18,Q17,Q18))</f>
        <v xml:space="preserve"> </v>
      </c>
      <c r="Z6" s="40">
        <f>IF(AC5+AC6=0,0,IF(AC5=AC6,2,IF(AC5&gt;AC6,1,5)))</f>
        <v>0</v>
      </c>
      <c r="AA6" s="59">
        <f>IF(AD5="","",IF(OR(AND(AD5&gt;0,AD5&lt;5)),1,0))</f>
        <v>0</v>
      </c>
      <c r="AB6" s="59">
        <f t="shared" si="3"/>
        <v>0</v>
      </c>
      <c r="AC6" s="123"/>
      <c r="AD6" s="9">
        <f>SUM(AC6-AC5)</f>
        <v>0</v>
      </c>
      <c r="AE6" s="1"/>
      <c r="AF6" s="13">
        <v>2</v>
      </c>
      <c r="AG6" s="126" t="str">
        <f t="shared" ref="AG6:AG7" si="7">+I6</f>
        <v/>
      </c>
      <c r="AH6" s="59">
        <f t="shared" ref="AH6:AH30" si="8">SUM(IFERROR(VLOOKUP(AG6,I$5:N$30,2,0),0),IFERROR(VLOOKUP(AG6,I$5:N$30,3,0),0),IFERROR(VLOOKUP(AG6,I$5:N$30,4,0),0),IFERROR(VLOOKUP(AG6,Q$5:V$30,2,0),0),IFERROR(VLOOKUP(AG6,Q$5:V$30,3,0),0),IFERROR(VLOOKUP(AG6,Q$5:V$30,4,0),0),IFERROR(VLOOKUP(AG6,Y$5:AD$30,2,0),0),IFERROR(VLOOKUP(AG6,Y$5:AD$30,3,0),0),IFERROR(VLOOKUP(AG6,Y$5:AD$30,4,0),0))</f>
        <v>0</v>
      </c>
      <c r="AI6" s="59">
        <f t="shared" ref="AI6:AI30" si="9">SUM(IFERROR(VLOOKUP(AG6,I$5:O$30,6,0),0),IFERROR(VLOOKUP(AG6,Q$5:V$30,6,0),0),IFERROR(VLOOKUP(AG6,Y$5:AD$30,6,0),0))</f>
        <v>0</v>
      </c>
      <c r="AJ6" s="335">
        <f t="shared" ref="AJ6:AJ30" si="10">SUM(IFERROR(VLOOKUP(AG6,I$5:N$30,5,0),0),IFERROR(VLOOKUP(AG6,Q$5:V$30,5,0),0),IFERROR(VLOOKUP(AG6,Y$5:AD$30,5,0),0))</f>
        <v>0</v>
      </c>
      <c r="AK6" s="342">
        <f t="shared" ref="AK6:AK30" si="11">SUM(IFERROR(VLOOKUP(AG6,I$5:N$30,3,0),0),IFERROR(VLOOKUP(AG6,Q$5:V$30,3,0),0),IFERROR(VLOOKUP(AG6,Y$5:AD$30,3,0),0))</f>
        <v>0</v>
      </c>
      <c r="AL6" s="36">
        <f t="shared" ref="AL6:AL30" si="12">SUM(IFERROR(VLOOKUP(AG6,I$5:N$30,4,0),0),IFERROR(VLOOKUP(AG6,Q$5:V$30,4,0),0),IFERROR(VLOOKUP(AG6,Y$5:AD$30,4,0),0))</f>
        <v>0</v>
      </c>
      <c r="AM6"/>
      <c r="AN6" s="179" t="str">
        <f t="shared" ref="AN6:AN30" si="13">IF(OR(AG6="",AH6="",AI6="",AJ6=""),"",RANK(AH6,$AH$5:$AH$30)+SUM(-AI6/100)-(+AJ6/10000)-(+AL6/1000000)-(+AK6/10000000)+COUNTIF(AG$5:AG$30,"&lt;="&amp;AG6+1)/1000000+ROW()/100000000)</f>
        <v/>
      </c>
      <c r="AO6"/>
      <c r="AP6" s="62" t="str">
        <f>IF(AG6="","",SMALL(AN$5:AN$30,ROWS(AH$5:AH6)))</f>
        <v/>
      </c>
      <c r="AQ6" s="76" t="str">
        <f>IF(AP6="","",IF(AND(AS5=AS6,AT5=AT6,AU5=AU6),AQ5,$AQ$5+1))</f>
        <v/>
      </c>
      <c r="AR6" s="62" t="str">
        <f t="shared" ref="AR6:AR30" si="14">IF(OR(AG6="",AH6=""),"",INDEX($AG$5:$AG$30,MATCH(AP6,$AN$5:$AN$30,0)))</f>
        <v/>
      </c>
      <c r="AS6" s="76" t="str">
        <f t="shared" si="4"/>
        <v/>
      </c>
      <c r="AT6" s="149" t="str">
        <f t="shared" si="5"/>
        <v/>
      </c>
      <c r="AU6" s="239">
        <f t="shared" si="6"/>
        <v>0</v>
      </c>
      <c r="AV6" s="345" t="str">
        <f t="shared" ref="AV6:AV30" si="15">IF(AG6="","",INDEX($AK$5:$AK$30,MATCH(AP6,$AN$5:$AN$30,0)))</f>
        <v/>
      </c>
      <c r="AW6" s="137" t="str">
        <f t="shared" ref="AW6:AW30" si="16">IF(AG6="","",INDEX($AL$5:$AL$30,MATCH(AP6,$AN$5:$AN$30,0)))</f>
        <v/>
      </c>
    </row>
    <row r="7" spans="1:49" ht="26.1" customHeight="1">
      <c r="A7" s="7">
        <v>3</v>
      </c>
      <c r="B7" s="185"/>
      <c r="C7" s="185"/>
      <c r="D7" s="186"/>
      <c r="E7" s="290"/>
      <c r="G7" s="293">
        <v>3</v>
      </c>
      <c r="H7" s="424">
        <v>2</v>
      </c>
      <c r="I7" s="39" t="str">
        <f t="shared" si="0"/>
        <v/>
      </c>
      <c r="J7" s="39">
        <f>IF(M7+M8=0,0,IF(M7=M8,2,IF(M7&lt;M8,1,5)))</f>
        <v>0</v>
      </c>
      <c r="K7" s="39">
        <f>IF(N8="","",IF(OR(AND(N8&gt;0,N8&lt;5)),1,0))</f>
        <v>0</v>
      </c>
      <c r="L7" s="39">
        <f t="shared" si="1"/>
        <v>0</v>
      </c>
      <c r="M7" s="122"/>
      <c r="N7" s="8">
        <f t="shared" ref="N7" si="17">SUM(M7-M8)</f>
        <v>0</v>
      </c>
      <c r="O7" s="87"/>
      <c r="P7" s="431">
        <v>12</v>
      </c>
      <c r="Q7" s="173" t="str">
        <f>IF(M9=M10," ",IF(M9&gt;M10,I9,I10))</f>
        <v xml:space="preserve"> </v>
      </c>
      <c r="R7" s="121">
        <f>IF(U7+U8=0,0,IF(U7=U8,2,IF(U7&lt;U8,1,5)))</f>
        <v>0</v>
      </c>
      <c r="S7" s="39">
        <f>IF(V8="","",IF(OR(AND(V8&gt;0,V8&lt;5)),1,0))</f>
        <v>0</v>
      </c>
      <c r="T7" s="39">
        <f t="shared" si="2"/>
        <v>0</v>
      </c>
      <c r="U7" s="122"/>
      <c r="V7" s="8">
        <f t="shared" ref="V7" si="18">SUM(U7-U8)</f>
        <v>0</v>
      </c>
      <c r="W7" s="1"/>
      <c r="X7" s="431">
        <v>5</v>
      </c>
      <c r="Y7" s="48" t="str">
        <f>IF(U9=U10," ",IF(U9&gt;U10,Q9,Q10))</f>
        <v xml:space="preserve"> </v>
      </c>
      <c r="Z7" s="39">
        <f>IF(AC7+AC8=0,0,IF(AC7=AC8,2,IF(AC7&lt;AC8,1,5)))</f>
        <v>0</v>
      </c>
      <c r="AA7" s="39">
        <f>IF(AD8="","",IF(OR(AND(AD8&gt;0,AD8&lt;5)),1,0))</f>
        <v>0</v>
      </c>
      <c r="AB7" s="39">
        <f t="shared" si="3"/>
        <v>0</v>
      </c>
      <c r="AC7" s="122"/>
      <c r="AD7" s="8">
        <f t="shared" ref="AD7" si="19">SUM(AC7-AC8)</f>
        <v>0</v>
      </c>
      <c r="AE7" s="1"/>
      <c r="AF7" s="13">
        <v>3</v>
      </c>
      <c r="AG7" s="126" t="str">
        <f t="shared" si="7"/>
        <v/>
      </c>
      <c r="AH7" s="59">
        <f t="shared" si="8"/>
        <v>0</v>
      </c>
      <c r="AI7" s="59">
        <f t="shared" si="9"/>
        <v>0</v>
      </c>
      <c r="AJ7" s="335">
        <f t="shared" si="10"/>
        <v>0</v>
      </c>
      <c r="AK7" s="342">
        <f t="shared" si="11"/>
        <v>0</v>
      </c>
      <c r="AL7" s="36">
        <f t="shared" si="12"/>
        <v>0</v>
      </c>
      <c r="AM7"/>
      <c r="AN7" s="179" t="str">
        <f t="shared" si="13"/>
        <v/>
      </c>
      <c r="AO7"/>
      <c r="AP7" s="62" t="str">
        <f>IF(AG7="","",SMALL(AN$5:AN$30,ROWS(AH$5:AH7)))</f>
        <v/>
      </c>
      <c r="AQ7" s="76" t="str">
        <f>IF(AP7="","",IF(AND(AS6=AS7,AT6=AT7,AU6=AU7),AQ6,$AQ$5+2))</f>
        <v/>
      </c>
      <c r="AR7" s="62" t="str">
        <f t="shared" si="14"/>
        <v/>
      </c>
      <c r="AS7" s="76" t="str">
        <f t="shared" si="4"/>
        <v/>
      </c>
      <c r="AT7" s="149" t="str">
        <f t="shared" si="5"/>
        <v/>
      </c>
      <c r="AU7" s="239">
        <f t="shared" si="6"/>
        <v>0</v>
      </c>
      <c r="AV7" s="345" t="str">
        <f t="shared" si="15"/>
        <v/>
      </c>
      <c r="AW7" s="137" t="str">
        <f t="shared" si="16"/>
        <v/>
      </c>
    </row>
    <row r="8" spans="1:49" ht="26.1" customHeight="1" thickBot="1">
      <c r="A8" s="7">
        <v>4</v>
      </c>
      <c r="B8" s="185"/>
      <c r="C8" s="185"/>
      <c r="D8" s="186"/>
      <c r="E8" s="290"/>
      <c r="G8" s="293">
        <v>4</v>
      </c>
      <c r="H8" s="425"/>
      <c r="I8" s="59" t="str">
        <f t="shared" si="0"/>
        <v/>
      </c>
      <c r="J8" s="40">
        <f>IF(M7+M8=0,0,IF(M7=M8,2,IF(M7&gt;M8,1,5)))</f>
        <v>0</v>
      </c>
      <c r="K8" s="59">
        <f>IF(N7="","",IF(OR(AND(N7&gt;0,N7&lt;5)),1,0))</f>
        <v>0</v>
      </c>
      <c r="L8" s="59">
        <f t="shared" si="1"/>
        <v>0</v>
      </c>
      <c r="M8" s="123"/>
      <c r="N8" s="9">
        <f t="shared" ref="N8" si="20">SUM(M8-M7)</f>
        <v>0</v>
      </c>
      <c r="O8" s="87"/>
      <c r="P8" s="432"/>
      <c r="Q8" s="174" t="str">
        <f>IF(M11=M12," ",IF(M11&gt;M12,I11,I12))</f>
        <v xml:space="preserve"> </v>
      </c>
      <c r="R8" s="167">
        <f>IF(U7+U8=0,0,IF(U7=U8,2,IF(U7&gt;U8,1,5)))</f>
        <v>0</v>
      </c>
      <c r="S8" s="59">
        <f>IF(V7="","",IF(OR(AND(V7&gt;0,V7&lt;5)),1,0))</f>
        <v>0</v>
      </c>
      <c r="T8" s="59">
        <f t="shared" si="2"/>
        <v>0</v>
      </c>
      <c r="U8" s="123"/>
      <c r="V8" s="9">
        <f t="shared" ref="V8" si="21">SUM(U8-U7)</f>
        <v>0</v>
      </c>
      <c r="W8" s="1"/>
      <c r="X8" s="432"/>
      <c r="Y8" s="71" t="str">
        <f>IF(U11=U12," ",IF(U11&gt;U12,Q11,Q12))</f>
        <v xml:space="preserve"> </v>
      </c>
      <c r="Z8" s="40">
        <f>IF(AC7+AC8=0,0,IF(AC7=AC8,2,IF(AC7&gt;AC8,1,5)))</f>
        <v>0</v>
      </c>
      <c r="AA8" s="59">
        <f>IF(AD7="","",IF(OR(AND(AD7&gt;0,AD7&lt;5)),1,0))</f>
        <v>0</v>
      </c>
      <c r="AB8" s="59">
        <f t="shared" si="3"/>
        <v>0</v>
      </c>
      <c r="AC8" s="123"/>
      <c r="AD8" s="9">
        <f t="shared" ref="AD8" si="22">SUM(AC8-AC7)</f>
        <v>0</v>
      </c>
      <c r="AE8" s="1"/>
      <c r="AF8" s="13">
        <v>4</v>
      </c>
      <c r="AG8" s="126" t="str">
        <f t="shared" ref="AG8:AG30" si="23">+I8</f>
        <v/>
      </c>
      <c r="AH8" s="59">
        <f t="shared" si="8"/>
        <v>0</v>
      </c>
      <c r="AI8" s="59">
        <f t="shared" si="9"/>
        <v>0</v>
      </c>
      <c r="AJ8" s="335">
        <f t="shared" si="10"/>
        <v>0</v>
      </c>
      <c r="AK8" s="342">
        <f t="shared" si="11"/>
        <v>0</v>
      </c>
      <c r="AL8" s="36">
        <f t="shared" si="12"/>
        <v>0</v>
      </c>
      <c r="AM8"/>
      <c r="AN8" s="179" t="str">
        <f t="shared" si="13"/>
        <v/>
      </c>
      <c r="AO8"/>
      <c r="AP8" s="62" t="str">
        <f>IF(AG8="","",SMALL(AN$5:AN$30,ROWS(AH$5:AH8)))</f>
        <v/>
      </c>
      <c r="AQ8" s="76" t="str">
        <f>IF(AP8="","",IF(AND(AS7=AS8,AT7=AT8,AU7=AU8),AQ7,$AQ$5+3))</f>
        <v/>
      </c>
      <c r="AR8" s="62" t="str">
        <f t="shared" si="14"/>
        <v/>
      </c>
      <c r="AS8" s="76" t="str">
        <f t="shared" si="4"/>
        <v/>
      </c>
      <c r="AT8" s="149" t="str">
        <f t="shared" si="5"/>
        <v/>
      </c>
      <c r="AU8" s="239">
        <f t="shared" si="6"/>
        <v>0</v>
      </c>
      <c r="AV8" s="345" t="str">
        <f t="shared" si="15"/>
        <v/>
      </c>
      <c r="AW8" s="137" t="str">
        <f t="shared" si="16"/>
        <v/>
      </c>
    </row>
    <row r="9" spans="1:49" ht="26.1" customHeight="1">
      <c r="A9" s="7">
        <v>5</v>
      </c>
      <c r="B9" s="185"/>
      <c r="C9" s="185"/>
      <c r="D9" s="186"/>
      <c r="E9" s="290"/>
      <c r="G9" s="293">
        <v>5</v>
      </c>
      <c r="H9" s="424">
        <v>3</v>
      </c>
      <c r="I9" s="39" t="str">
        <f t="shared" si="0"/>
        <v/>
      </c>
      <c r="J9" s="39">
        <f>IF(M9+M10=0,0,IF(M9=M10,2,IF(M9&lt;M10,1,5)))</f>
        <v>0</v>
      </c>
      <c r="K9" s="39">
        <f>IF(N10="","",IF(OR(AND(N10&gt;0,N10&lt;5)),1,0))</f>
        <v>0</v>
      </c>
      <c r="L9" s="39">
        <f t="shared" si="1"/>
        <v>0</v>
      </c>
      <c r="M9" s="122"/>
      <c r="N9" s="8">
        <f t="shared" ref="N9" si="24">SUM(M9-M10)</f>
        <v>0</v>
      </c>
      <c r="O9" s="87"/>
      <c r="P9" s="431">
        <v>11</v>
      </c>
      <c r="Q9" s="173" t="str">
        <f>IF(M13=M14," ",IF(M13&gt;M14,I13,I14))</f>
        <v xml:space="preserve"> </v>
      </c>
      <c r="R9" s="121">
        <f>IF(U9+U10=0,0,IF(U9=U10,2,IF(U9&lt;U10,1,5)))</f>
        <v>0</v>
      </c>
      <c r="S9" s="39">
        <f>IF(V10="","",IF(OR(AND(V10&gt;0,V10&lt;5)),1,0))</f>
        <v>0</v>
      </c>
      <c r="T9" s="39">
        <f t="shared" si="2"/>
        <v>0</v>
      </c>
      <c r="U9" s="122"/>
      <c r="V9" s="8">
        <f t="shared" ref="V9" si="25">SUM(U9-U10)</f>
        <v>0</v>
      </c>
      <c r="W9" s="1"/>
      <c r="X9" s="431">
        <v>4</v>
      </c>
      <c r="Y9" s="89" t="str">
        <f>IF(U13=U14," ",IF(U13&gt;U14,Q13,Q14))</f>
        <v xml:space="preserve"> </v>
      </c>
      <c r="Z9" s="39">
        <f>IF(AC9+AC10=0,0,IF(AC9=AC10,2,IF(AC9&lt;AC10,1,5)))</f>
        <v>0</v>
      </c>
      <c r="AA9" s="39">
        <f>IF(AD10="","",IF(OR(AND(AD10&gt;0,AD10&lt;5)),1,0))</f>
        <v>0</v>
      </c>
      <c r="AB9" s="39">
        <f t="shared" si="3"/>
        <v>0</v>
      </c>
      <c r="AC9" s="122"/>
      <c r="AD9" s="8">
        <f t="shared" ref="AD9" si="26">SUM(AC9-AC10)</f>
        <v>0</v>
      </c>
      <c r="AE9" s="1"/>
      <c r="AF9" s="13">
        <v>5</v>
      </c>
      <c r="AG9" s="126" t="str">
        <f t="shared" si="23"/>
        <v/>
      </c>
      <c r="AH9" s="59">
        <f t="shared" si="8"/>
        <v>0</v>
      </c>
      <c r="AI9" s="59">
        <f t="shared" si="9"/>
        <v>0</v>
      </c>
      <c r="AJ9" s="335">
        <f t="shared" si="10"/>
        <v>0</v>
      </c>
      <c r="AK9" s="342">
        <f t="shared" si="11"/>
        <v>0</v>
      </c>
      <c r="AL9" s="36">
        <f t="shared" si="12"/>
        <v>0</v>
      </c>
      <c r="AM9"/>
      <c r="AN9" s="179" t="str">
        <f t="shared" si="13"/>
        <v/>
      </c>
      <c r="AO9" s="87"/>
      <c r="AP9" s="62" t="str">
        <f>IF(AG9="","",SMALL(AN$5:AN$30,ROWS(AH$5:AH9)))</f>
        <v/>
      </c>
      <c r="AQ9" s="76" t="str">
        <f>IF(AP9="","",IF(AND(AS8=AS9,AT8=AT9,AU8=AU9),AQ8,$AQ$5+4))</f>
        <v/>
      </c>
      <c r="AR9" s="62" t="str">
        <f t="shared" si="14"/>
        <v/>
      </c>
      <c r="AS9" s="76" t="str">
        <f t="shared" si="4"/>
        <v/>
      </c>
      <c r="AT9" s="149" t="str">
        <f t="shared" si="5"/>
        <v/>
      </c>
      <c r="AU9" s="239">
        <f t="shared" si="6"/>
        <v>0</v>
      </c>
      <c r="AV9" s="345" t="str">
        <f t="shared" si="15"/>
        <v/>
      </c>
      <c r="AW9" s="137" t="str">
        <f t="shared" si="16"/>
        <v/>
      </c>
    </row>
    <row r="10" spans="1:49" ht="26.1" customHeight="1" thickBot="1">
      <c r="A10" s="7">
        <v>6</v>
      </c>
      <c r="B10" s="185"/>
      <c r="C10" s="185"/>
      <c r="D10" s="186"/>
      <c r="E10" s="290"/>
      <c r="G10" s="293">
        <v>6</v>
      </c>
      <c r="H10" s="425"/>
      <c r="I10" s="59" t="str">
        <f t="shared" si="0"/>
        <v/>
      </c>
      <c r="J10" s="40">
        <f>IF(M9+M10=0,0,IF(M9=M10,2,IF(M9&gt;M10,1,5)))</f>
        <v>0</v>
      </c>
      <c r="K10" s="59">
        <f>IF(N9="","",IF(OR(AND(N9&gt;0,N9&lt;5)),1,0))</f>
        <v>0</v>
      </c>
      <c r="L10" s="59">
        <f t="shared" si="1"/>
        <v>0</v>
      </c>
      <c r="M10" s="123"/>
      <c r="N10" s="9">
        <f t="shared" ref="N10" si="27">SUM(M10-M9)</f>
        <v>0</v>
      </c>
      <c r="O10" s="87"/>
      <c r="P10" s="432"/>
      <c r="Q10" s="174" t="str">
        <f>IF(M15=M16," ",IF(M15&gt;M16,I15,I16))</f>
        <v xml:space="preserve"> </v>
      </c>
      <c r="R10" s="167">
        <f>IF(U9+U10=0,0,IF(U9=U10,2,IF(U9&gt;U10,1,5)))</f>
        <v>0</v>
      </c>
      <c r="S10" s="59">
        <f>IF(V9="","",IF(OR(AND(V9&gt;0,V9&lt;5)),1,0))</f>
        <v>0</v>
      </c>
      <c r="T10" s="59">
        <f t="shared" si="2"/>
        <v>0</v>
      </c>
      <c r="U10" s="123"/>
      <c r="V10" s="9">
        <f t="shared" ref="V10" si="28">SUM(U10-U9)</f>
        <v>0</v>
      </c>
      <c r="W10" s="1"/>
      <c r="X10" s="432"/>
      <c r="Y10" s="88" t="str">
        <f>IF(U15=U16," ",IF(U15&gt;U16,Q15,Q16))</f>
        <v xml:space="preserve"> </v>
      </c>
      <c r="Z10" s="40">
        <f>IF(AC9+AC10=0,0,IF(AC9=AC10,2,IF(AC9&gt;AC10,1,5)))</f>
        <v>0</v>
      </c>
      <c r="AA10" s="59">
        <f>IF(AD9="","",IF(OR(AND(AD9&gt;0,AD9&lt;5)),1,0))</f>
        <v>0</v>
      </c>
      <c r="AB10" s="59">
        <f t="shared" si="3"/>
        <v>0</v>
      </c>
      <c r="AC10" s="123"/>
      <c r="AD10" s="9">
        <f t="shared" ref="AD10" si="29">SUM(AC10-AC9)</f>
        <v>0</v>
      </c>
      <c r="AE10" s="1"/>
      <c r="AF10" s="13">
        <v>6</v>
      </c>
      <c r="AG10" s="126" t="str">
        <f t="shared" si="23"/>
        <v/>
      </c>
      <c r="AH10" s="59">
        <f t="shared" si="8"/>
        <v>0</v>
      </c>
      <c r="AI10" s="59">
        <f t="shared" si="9"/>
        <v>0</v>
      </c>
      <c r="AJ10" s="335">
        <f t="shared" si="10"/>
        <v>0</v>
      </c>
      <c r="AK10" s="342">
        <f t="shared" si="11"/>
        <v>0</v>
      </c>
      <c r="AL10" s="36">
        <f t="shared" si="12"/>
        <v>0</v>
      </c>
      <c r="AM10"/>
      <c r="AN10" s="179" t="str">
        <f t="shared" si="13"/>
        <v/>
      </c>
      <c r="AO10" s="87"/>
      <c r="AP10" s="62" t="str">
        <f>IF(AG10="","",SMALL(AN$5:AN$30,ROWS(AH$5:AH10)))</f>
        <v/>
      </c>
      <c r="AQ10" s="76" t="str">
        <f>IF(AP10="","",IF(AND(AS9=AS10,AT9=AT10,AU9=AU10),AQ9,$AQ$5+5))</f>
        <v/>
      </c>
      <c r="AR10" s="62" t="str">
        <f t="shared" si="14"/>
        <v/>
      </c>
      <c r="AS10" s="76" t="str">
        <f t="shared" si="4"/>
        <v/>
      </c>
      <c r="AT10" s="149" t="str">
        <f t="shared" si="5"/>
        <v/>
      </c>
      <c r="AU10" s="239">
        <f t="shared" si="6"/>
        <v>0</v>
      </c>
      <c r="AV10" s="345" t="str">
        <f t="shared" si="15"/>
        <v/>
      </c>
      <c r="AW10" s="137" t="str">
        <f t="shared" si="16"/>
        <v/>
      </c>
    </row>
    <row r="11" spans="1:49" ht="26.1" customHeight="1">
      <c r="A11" s="7">
        <v>7</v>
      </c>
      <c r="B11" s="185"/>
      <c r="C11" s="185"/>
      <c r="D11" s="186"/>
      <c r="E11" s="290"/>
      <c r="G11" s="293">
        <v>7</v>
      </c>
      <c r="H11" s="424">
        <v>4</v>
      </c>
      <c r="I11" s="39" t="str">
        <f t="shared" si="0"/>
        <v/>
      </c>
      <c r="J11" s="39">
        <f>IF(M11+M12=0,0,IF(M11=M12,2,IF(M11&lt;M12,1,35)))</f>
        <v>0</v>
      </c>
      <c r="K11" s="39">
        <f>IF(N12="","",IF(OR(AND(N12&gt;0,N12&lt;5)),1,0))</f>
        <v>0</v>
      </c>
      <c r="L11" s="39">
        <f t="shared" si="1"/>
        <v>0</v>
      </c>
      <c r="M11" s="122"/>
      <c r="N11" s="8">
        <f t="shared" ref="N11" si="30">SUM(M11-M12)</f>
        <v>0</v>
      </c>
      <c r="O11" s="87"/>
      <c r="P11" s="431">
        <v>10</v>
      </c>
      <c r="Q11" s="173" t="str">
        <f>IF(M17=M18," ",IF(M17&gt;M18,I17,I18))</f>
        <v xml:space="preserve"> </v>
      </c>
      <c r="R11" s="121">
        <f>IF(U11+U12=0,0,IF(U11=U12,2,IF(U11&lt;U12,1,5)))</f>
        <v>0</v>
      </c>
      <c r="S11" s="39">
        <f>IF(V12="","",IF(OR(AND(V12&gt;0,V12&lt;5)),1,0))</f>
        <v>0</v>
      </c>
      <c r="T11" s="39">
        <f t="shared" si="2"/>
        <v>0</v>
      </c>
      <c r="U11" s="122"/>
      <c r="V11" s="8">
        <f t="shared" ref="V11" si="31">SUM(U11-U12)</f>
        <v>0</v>
      </c>
      <c r="W11" s="1"/>
      <c r="X11" s="447">
        <v>3</v>
      </c>
      <c r="Y11" s="25" t="str">
        <f>IF(U7=U8," ",IF(U7&gt;U8,Q7,Q8))</f>
        <v xml:space="preserve"> </v>
      </c>
      <c r="Z11" s="66">
        <f>IF(AC11+AC12=0,0,IF(AC11=AC12,2,IF(AC11&lt;AC12,1,5)))</f>
        <v>0</v>
      </c>
      <c r="AA11" s="39">
        <f>IF(AD12="","",IF(OR(AND(AD12&gt;0,AD12&lt;5)),1,0))</f>
        <v>0</v>
      </c>
      <c r="AB11" s="39">
        <f t="shared" si="3"/>
        <v>0</v>
      </c>
      <c r="AC11" s="122"/>
      <c r="AD11" s="8">
        <f t="shared" ref="AD11" si="32">SUM(AC11-AC12)</f>
        <v>0</v>
      </c>
      <c r="AE11" s="1"/>
      <c r="AF11" s="13">
        <v>7</v>
      </c>
      <c r="AG11" s="126" t="str">
        <f t="shared" si="23"/>
        <v/>
      </c>
      <c r="AH11" s="59">
        <f t="shared" si="8"/>
        <v>0</v>
      </c>
      <c r="AI11" s="59">
        <f t="shared" si="9"/>
        <v>0</v>
      </c>
      <c r="AJ11" s="335">
        <f t="shared" si="10"/>
        <v>0</v>
      </c>
      <c r="AK11" s="342">
        <f t="shared" si="11"/>
        <v>0</v>
      </c>
      <c r="AL11" s="36">
        <f t="shared" si="12"/>
        <v>0</v>
      </c>
      <c r="AM11"/>
      <c r="AN11" s="179" t="str">
        <f t="shared" si="13"/>
        <v/>
      </c>
      <c r="AO11" s="87"/>
      <c r="AP11" s="62" t="str">
        <f>IF(AG11="","",SMALL(AN$5:AN$30,ROWS(AH$5:AH11)))</f>
        <v/>
      </c>
      <c r="AQ11" s="76" t="str">
        <f>IF(AP11="","",IF(AND(AS10=AS11,AT10=AT11,AU10=AU11),AQ10,$AQ$5+6))</f>
        <v/>
      </c>
      <c r="AR11" s="62" t="str">
        <f t="shared" si="14"/>
        <v/>
      </c>
      <c r="AS11" s="76" t="str">
        <f t="shared" si="4"/>
        <v/>
      </c>
      <c r="AT11" s="149" t="str">
        <f t="shared" si="5"/>
        <v/>
      </c>
      <c r="AU11" s="239">
        <f t="shared" si="6"/>
        <v>0</v>
      </c>
      <c r="AV11" s="345" t="str">
        <f t="shared" si="15"/>
        <v/>
      </c>
      <c r="AW11" s="137" t="str">
        <f t="shared" si="16"/>
        <v/>
      </c>
    </row>
    <row r="12" spans="1:49" ht="26.1" customHeight="1" thickBot="1">
      <c r="A12" s="7">
        <v>8</v>
      </c>
      <c r="B12" s="185"/>
      <c r="C12" s="185"/>
      <c r="D12" s="186"/>
      <c r="E12" s="290"/>
      <c r="G12" s="293">
        <v>8</v>
      </c>
      <c r="H12" s="425"/>
      <c r="I12" s="59" t="str">
        <f t="shared" si="0"/>
        <v/>
      </c>
      <c r="J12" s="40">
        <f>IF(M11+M12=0,0,IF(M11=M12,2,IF(M11&gt;M12,1,5)))</f>
        <v>0</v>
      </c>
      <c r="K12" s="59">
        <f>IF(N11="","",IF(OR(AND(N11&gt;0,N11&lt;5)),1,0))</f>
        <v>0</v>
      </c>
      <c r="L12" s="59">
        <f t="shared" si="1"/>
        <v>0</v>
      </c>
      <c r="M12" s="123"/>
      <c r="N12" s="9">
        <f t="shared" ref="N12" si="33">SUM(M12-M11)</f>
        <v>0</v>
      </c>
      <c r="O12" s="87"/>
      <c r="P12" s="432"/>
      <c r="Q12" s="174" t="str">
        <f>IF(M19=M20," ",IF(M19&gt;M20,I19,I20))</f>
        <v xml:space="preserve"> </v>
      </c>
      <c r="R12" s="167">
        <f>IF(U11+U12=0,0,IF(U11=U12,2,IF(U11&gt;U12,1,5)))</f>
        <v>0</v>
      </c>
      <c r="S12" s="59">
        <f>IF(V11="","",IF(OR(AND(V11&gt;0,V11&lt;5)),1,0))</f>
        <v>0</v>
      </c>
      <c r="T12" s="59">
        <f t="shared" si="2"/>
        <v>0</v>
      </c>
      <c r="U12" s="123"/>
      <c r="V12" s="9">
        <f t="shared" ref="V12" si="34">SUM(U12-U11)</f>
        <v>0</v>
      </c>
      <c r="W12" s="1"/>
      <c r="X12" s="448"/>
      <c r="Y12" s="46" t="str">
        <f>IF(U19=U20," ",IF(U19&gt;U20,Q19,Q20))</f>
        <v xml:space="preserve"> </v>
      </c>
      <c r="Z12" s="67">
        <f>IF(AC11+AC12=0,0,IF(AC11=AC12,2,IF(AC11&gt;AC12,1,5)))</f>
        <v>0</v>
      </c>
      <c r="AA12" s="59">
        <f>IF(AD11="","",IF(OR(AND(AD11&gt;0,AD11&lt;5)),1,0))</f>
        <v>0</v>
      </c>
      <c r="AB12" s="59">
        <f t="shared" si="3"/>
        <v>0</v>
      </c>
      <c r="AC12" s="123"/>
      <c r="AD12" s="9">
        <f t="shared" ref="AD12" si="35">SUM(AC12-AC11)</f>
        <v>0</v>
      </c>
      <c r="AE12" s="1"/>
      <c r="AF12" s="13">
        <v>8</v>
      </c>
      <c r="AG12" s="126" t="str">
        <f t="shared" si="23"/>
        <v/>
      </c>
      <c r="AH12" s="59">
        <f t="shared" si="8"/>
        <v>0</v>
      </c>
      <c r="AI12" s="59">
        <f t="shared" si="9"/>
        <v>0</v>
      </c>
      <c r="AJ12" s="335">
        <f t="shared" si="10"/>
        <v>0</v>
      </c>
      <c r="AK12" s="342">
        <f t="shared" si="11"/>
        <v>0</v>
      </c>
      <c r="AL12" s="36">
        <f t="shared" si="12"/>
        <v>0</v>
      </c>
      <c r="AM12"/>
      <c r="AN12" s="179" t="str">
        <f t="shared" si="13"/>
        <v/>
      </c>
      <c r="AO12" s="87"/>
      <c r="AP12" s="62" t="str">
        <f>IF(AG12="","",SMALL(AN$5:AN$30,ROWS(AH$5:AH12)))</f>
        <v/>
      </c>
      <c r="AQ12" s="76" t="str">
        <f>IF(AP12="","",IF(AND(AS11=AS12,AT11=AT12,AU11=AU12),AQ11,$AQ$5+7))</f>
        <v/>
      </c>
      <c r="AR12" s="62" t="str">
        <f t="shared" si="14"/>
        <v/>
      </c>
      <c r="AS12" s="76" t="str">
        <f t="shared" si="4"/>
        <v/>
      </c>
      <c r="AT12" s="149" t="str">
        <f t="shared" si="5"/>
        <v/>
      </c>
      <c r="AU12" s="239">
        <f t="shared" si="6"/>
        <v>0</v>
      </c>
      <c r="AV12" s="345" t="str">
        <f t="shared" si="15"/>
        <v/>
      </c>
      <c r="AW12" s="137" t="str">
        <f t="shared" si="16"/>
        <v/>
      </c>
    </row>
    <row r="13" spans="1:49" ht="26.1" customHeight="1">
      <c r="A13" s="7">
        <v>9</v>
      </c>
      <c r="B13" s="185"/>
      <c r="C13" s="185"/>
      <c r="D13" s="186"/>
      <c r="E13" s="290"/>
      <c r="G13" s="293">
        <v>9</v>
      </c>
      <c r="H13" s="424">
        <v>5</v>
      </c>
      <c r="I13" s="39" t="str">
        <f t="shared" si="0"/>
        <v/>
      </c>
      <c r="J13" s="39">
        <f>IF(M13+M14=0,0,IF(M13=M14,2,IF(M13&lt;M14,1,5)))</f>
        <v>0</v>
      </c>
      <c r="K13" s="39">
        <f>IF(N14="","",IF(OR(AND(N14&gt;0,N14&lt;5)),1,0))</f>
        <v>0</v>
      </c>
      <c r="L13" s="39">
        <f t="shared" si="1"/>
        <v>0</v>
      </c>
      <c r="M13" s="122"/>
      <c r="N13" s="8">
        <f t="shared" ref="N13" si="36">SUM(M13-M14)</f>
        <v>0</v>
      </c>
      <c r="O13" s="87"/>
      <c r="P13" s="431">
        <v>9</v>
      </c>
      <c r="Q13" s="175" t="str">
        <f>IF(M21=M22," ",IF(M21&gt;M22,I21,I22))</f>
        <v xml:space="preserve"> </v>
      </c>
      <c r="R13" s="121">
        <f>IF(U13+U14=0,0,IF(U13=U14,2,IF(U13&lt;U14,1,5)))</f>
        <v>0</v>
      </c>
      <c r="S13" s="39">
        <f>IF(V14="","",IF(OR(AND(V14&gt;0,V14&lt;5)),1,0))</f>
        <v>0</v>
      </c>
      <c r="T13" s="39">
        <f t="shared" si="2"/>
        <v>0</v>
      </c>
      <c r="U13" s="122"/>
      <c r="V13" s="8">
        <f t="shared" ref="V13" si="37">SUM(U13-U14)</f>
        <v>0</v>
      </c>
      <c r="W13" s="1"/>
      <c r="X13" s="447">
        <v>2</v>
      </c>
      <c r="Y13" s="92" t="str">
        <f>IF(U5=U6," ",IF(U5&lt;U6,Q5,Q6))</f>
        <v xml:space="preserve"> </v>
      </c>
      <c r="Z13" s="66">
        <f>IF(AC13+AC14=0,0,IF(AC13=AC14,2,IF(AC13&lt;AC14,1,5)))</f>
        <v>0</v>
      </c>
      <c r="AA13" s="39">
        <f>IF(AD14="","",IF(OR(AND(AD14&gt;0,AD14&lt;5)),1,0))</f>
        <v>0</v>
      </c>
      <c r="AB13" s="39">
        <f t="shared" si="3"/>
        <v>0</v>
      </c>
      <c r="AC13" s="122"/>
      <c r="AD13" s="8">
        <f t="shared" ref="AD13" si="38">SUM(AC13-AC14)</f>
        <v>0</v>
      </c>
      <c r="AE13" s="1"/>
      <c r="AF13" s="13">
        <v>9</v>
      </c>
      <c r="AG13" s="126" t="str">
        <f t="shared" si="23"/>
        <v/>
      </c>
      <c r="AH13" s="59">
        <f t="shared" si="8"/>
        <v>0</v>
      </c>
      <c r="AI13" s="59">
        <f t="shared" si="9"/>
        <v>0</v>
      </c>
      <c r="AJ13" s="335">
        <f t="shared" si="10"/>
        <v>0</v>
      </c>
      <c r="AK13" s="342">
        <f t="shared" si="11"/>
        <v>0</v>
      </c>
      <c r="AL13" s="36">
        <f t="shared" si="12"/>
        <v>0</v>
      </c>
      <c r="AM13"/>
      <c r="AN13" s="179" t="str">
        <f t="shared" si="13"/>
        <v/>
      </c>
      <c r="AO13" s="87"/>
      <c r="AP13" s="62" t="str">
        <f>IF(AG13="","",SMALL(AN$5:AN$30,ROWS(AH$5:AH13)))</f>
        <v/>
      </c>
      <c r="AQ13" s="76" t="str">
        <f>IF(AP13="","",IF(AND(AS12=AS13,AT12=AT13,AU12=AU13),AQ12,$AQ$5+8))</f>
        <v/>
      </c>
      <c r="AR13" s="62" t="str">
        <f t="shared" si="14"/>
        <v/>
      </c>
      <c r="AS13" s="76" t="str">
        <f t="shared" si="4"/>
        <v/>
      </c>
      <c r="AT13" s="149" t="str">
        <f t="shared" si="5"/>
        <v/>
      </c>
      <c r="AU13" s="239">
        <f t="shared" si="6"/>
        <v>0</v>
      </c>
      <c r="AV13" s="345" t="str">
        <f t="shared" si="15"/>
        <v/>
      </c>
      <c r="AW13" s="137" t="str">
        <f t="shared" si="16"/>
        <v/>
      </c>
    </row>
    <row r="14" spans="1:49" ht="26.1" customHeight="1" thickBot="1">
      <c r="A14" s="7">
        <v>10</v>
      </c>
      <c r="B14" s="185"/>
      <c r="C14" s="185"/>
      <c r="D14" s="186"/>
      <c r="E14" s="290"/>
      <c r="G14" s="293">
        <v>10</v>
      </c>
      <c r="H14" s="425"/>
      <c r="I14" s="59" t="str">
        <f t="shared" si="0"/>
        <v/>
      </c>
      <c r="J14" s="40">
        <f>IF(M13+M14=0,0,IF(M13=M14,2,IF(M13&gt;M14,1,5)))</f>
        <v>0</v>
      </c>
      <c r="K14" s="59">
        <f>IF(N13="","",IF(OR(AND(N13&gt;0,N13&lt;5)),1,0))</f>
        <v>0</v>
      </c>
      <c r="L14" s="59">
        <f t="shared" si="1"/>
        <v>0</v>
      </c>
      <c r="M14" s="123"/>
      <c r="N14" s="9">
        <f t="shared" ref="N14" si="39">SUM(M14-M13)</f>
        <v>0</v>
      </c>
      <c r="O14" s="87"/>
      <c r="P14" s="432"/>
      <c r="Q14" s="176" t="str">
        <f>IF(M23=M24," ",IF(M23&gt;M24,I23,I24))</f>
        <v xml:space="preserve"> </v>
      </c>
      <c r="R14" s="167">
        <f>IF(U13+U14=0,0,IF(U13=U14,2,IF(U13&gt;U14,1,5)))</f>
        <v>0</v>
      </c>
      <c r="S14" s="59">
        <f>IF(V13="","",IF(OR(AND(V13&gt;0,V13&lt;5)),1,0))</f>
        <v>0</v>
      </c>
      <c r="T14" s="59">
        <f t="shared" si="2"/>
        <v>0</v>
      </c>
      <c r="U14" s="123"/>
      <c r="V14" s="9">
        <f t="shared" ref="V14" si="40">SUM(U14-U13)</f>
        <v>0</v>
      </c>
      <c r="W14" s="1"/>
      <c r="X14" s="448"/>
      <c r="Y14" s="93" t="str">
        <f>IF(U7=U8," ",IF(U7&lt;U8,Q7,Q8))</f>
        <v xml:space="preserve"> </v>
      </c>
      <c r="Z14" s="67">
        <f>IF(AC13+AC14=0,0,IF(AC13=AC14,2,IF(AC13&gt;AC14,1,5)))</f>
        <v>0</v>
      </c>
      <c r="AA14" s="59">
        <f>IF(AD13="","",IF(OR(AND(AD13&gt;0,AD13&lt;5)),1,0))</f>
        <v>0</v>
      </c>
      <c r="AB14" s="59">
        <f t="shared" si="3"/>
        <v>0</v>
      </c>
      <c r="AC14" s="123"/>
      <c r="AD14" s="9">
        <f t="shared" ref="AD14" si="41">SUM(AC14-AC13)</f>
        <v>0</v>
      </c>
      <c r="AE14" s="1"/>
      <c r="AF14" s="13">
        <v>10</v>
      </c>
      <c r="AG14" s="126" t="str">
        <f t="shared" si="23"/>
        <v/>
      </c>
      <c r="AH14" s="59">
        <f t="shared" si="8"/>
        <v>0</v>
      </c>
      <c r="AI14" s="59">
        <f t="shared" si="9"/>
        <v>0</v>
      </c>
      <c r="AJ14" s="335">
        <f t="shared" si="10"/>
        <v>0</v>
      </c>
      <c r="AK14" s="342">
        <f t="shared" si="11"/>
        <v>0</v>
      </c>
      <c r="AL14" s="36">
        <f t="shared" si="12"/>
        <v>0</v>
      </c>
      <c r="AM14"/>
      <c r="AN14" s="179" t="str">
        <f t="shared" si="13"/>
        <v/>
      </c>
      <c r="AO14" s="87"/>
      <c r="AP14" s="62" t="str">
        <f>IF(AG14="","",SMALL(AN$5:AN$30,ROWS(AH$5:AH14)))</f>
        <v/>
      </c>
      <c r="AQ14" s="76" t="str">
        <f>IF(AP14="","",IF(AND(AS13=AS14,AT13=AT14,AU13=AU14),AQ13,$AQ$5+9))</f>
        <v/>
      </c>
      <c r="AR14" s="62" t="str">
        <f t="shared" si="14"/>
        <v/>
      </c>
      <c r="AS14" s="76" t="str">
        <f t="shared" si="4"/>
        <v/>
      </c>
      <c r="AT14" s="149" t="str">
        <f t="shared" si="5"/>
        <v/>
      </c>
      <c r="AU14" s="239">
        <f t="shared" si="6"/>
        <v>0</v>
      </c>
      <c r="AV14" s="345" t="str">
        <f t="shared" si="15"/>
        <v/>
      </c>
      <c r="AW14" s="137" t="str">
        <f t="shared" si="16"/>
        <v/>
      </c>
    </row>
    <row r="15" spans="1:49" ht="26.1" customHeight="1">
      <c r="A15" s="7">
        <v>11</v>
      </c>
      <c r="B15" s="185"/>
      <c r="C15" s="185"/>
      <c r="D15" s="186"/>
      <c r="E15" s="290"/>
      <c r="G15" s="293">
        <v>11</v>
      </c>
      <c r="H15" s="424">
        <v>6</v>
      </c>
      <c r="I15" s="39" t="str">
        <f t="shared" si="0"/>
        <v/>
      </c>
      <c r="J15" s="39">
        <f>IF(M15+M16=0,0,IF(M15=M16,2,IF(M15&lt;M16,1,5)))</f>
        <v>0</v>
      </c>
      <c r="K15" s="39">
        <f>IF(N16="","",IF(OR(AND(N16&gt;0,N16&lt;5)),1,0))</f>
        <v>0</v>
      </c>
      <c r="L15" s="39">
        <f t="shared" si="1"/>
        <v>0</v>
      </c>
      <c r="M15" s="122"/>
      <c r="N15" s="8">
        <f t="shared" ref="N15" si="42">SUM(M15-M16)</f>
        <v>0</v>
      </c>
      <c r="O15" s="87"/>
      <c r="P15" s="431">
        <v>8</v>
      </c>
      <c r="Q15" s="175" t="str">
        <f>IF(M25=M26," ",IF(M25&gt;M26,I25,I26))</f>
        <v xml:space="preserve"> </v>
      </c>
      <c r="R15" s="121">
        <f>IF(U15+U16=0,0,IF(U15=U16,2,IF(U15&lt;U16,1,5)))</f>
        <v>0</v>
      </c>
      <c r="S15" s="39">
        <f>IF(V16="","",IF(OR(AND(V16&gt;0,V16&lt;5)),1,0))</f>
        <v>0</v>
      </c>
      <c r="T15" s="39">
        <f t="shared" si="2"/>
        <v>0</v>
      </c>
      <c r="U15" s="122"/>
      <c r="V15" s="8">
        <f t="shared" ref="V15" si="43">SUM(U15-U16)</f>
        <v>0</v>
      </c>
      <c r="W15" s="1"/>
      <c r="X15" s="447">
        <v>1</v>
      </c>
      <c r="Y15" s="91" t="str">
        <f>IF(U9=U10," ",IF(U9&lt;U10,Q9,Q10))</f>
        <v xml:space="preserve"> </v>
      </c>
      <c r="Z15" s="66">
        <f>IF(AC15+AC16=0,0,IF(AC15=AC16,2,IF(AC15&lt;AC16,1,5)))</f>
        <v>0</v>
      </c>
      <c r="AA15" s="39">
        <f>IF(AD16="","",IF(OR(AND(AD16&gt;0,AD16&lt;5)),1,0))</f>
        <v>0</v>
      </c>
      <c r="AB15" s="39">
        <f t="shared" si="3"/>
        <v>0</v>
      </c>
      <c r="AC15" s="122"/>
      <c r="AD15" s="8">
        <f t="shared" ref="AD15" si="44">SUM(AC15-AC16)</f>
        <v>0</v>
      </c>
      <c r="AE15" s="1"/>
      <c r="AF15" s="13">
        <v>11</v>
      </c>
      <c r="AG15" s="126" t="str">
        <f t="shared" si="23"/>
        <v/>
      </c>
      <c r="AH15" s="59">
        <f t="shared" si="8"/>
        <v>0</v>
      </c>
      <c r="AI15" s="59">
        <f t="shared" si="9"/>
        <v>0</v>
      </c>
      <c r="AJ15" s="335">
        <f t="shared" si="10"/>
        <v>0</v>
      </c>
      <c r="AK15" s="342">
        <f t="shared" si="11"/>
        <v>0</v>
      </c>
      <c r="AL15" s="36">
        <f t="shared" si="12"/>
        <v>0</v>
      </c>
      <c r="AM15"/>
      <c r="AN15" s="179" t="str">
        <f t="shared" si="13"/>
        <v/>
      </c>
      <c r="AO15" s="87"/>
      <c r="AP15" s="62" t="str">
        <f>IF(AG15="","",SMALL(AN$5:AN$30,ROWS(AH$5:AH15)))</f>
        <v/>
      </c>
      <c r="AQ15" s="76" t="str">
        <f>IF(AP15="","",IF(AND(AS14=AS15,AT14=AT15,AU14=AU15),AQ14,$AQ$5+10))</f>
        <v/>
      </c>
      <c r="AR15" s="62" t="str">
        <f t="shared" si="14"/>
        <v/>
      </c>
      <c r="AS15" s="76" t="str">
        <f t="shared" si="4"/>
        <v/>
      </c>
      <c r="AT15" s="149" t="str">
        <f t="shared" si="5"/>
        <v/>
      </c>
      <c r="AU15" s="239">
        <f t="shared" si="6"/>
        <v>0</v>
      </c>
      <c r="AV15" s="345" t="str">
        <f t="shared" si="15"/>
        <v/>
      </c>
      <c r="AW15" s="137" t="str">
        <f t="shared" si="16"/>
        <v/>
      </c>
    </row>
    <row r="16" spans="1:49" ht="26.1" customHeight="1" thickBot="1">
      <c r="A16" s="7">
        <v>12</v>
      </c>
      <c r="B16" s="185"/>
      <c r="C16" s="185"/>
      <c r="D16" s="186"/>
      <c r="E16" s="290"/>
      <c r="G16" s="293">
        <v>12</v>
      </c>
      <c r="H16" s="425"/>
      <c r="I16" s="59" t="str">
        <f t="shared" si="0"/>
        <v/>
      </c>
      <c r="J16" s="40">
        <f>IF(M15+M16=0,0,IF(M15=M16,2,IF(M15&gt;M16,1,5)))</f>
        <v>0</v>
      </c>
      <c r="K16" s="59">
        <f>IF(N15="","",IF(OR(AND(N15&gt;0,N15&lt;5)),1,0))</f>
        <v>0</v>
      </c>
      <c r="L16" s="59">
        <f t="shared" si="1"/>
        <v>0</v>
      </c>
      <c r="M16" s="123"/>
      <c r="N16" s="9">
        <f t="shared" ref="N16" si="45">SUM(M16-M15)</f>
        <v>0</v>
      </c>
      <c r="O16" s="87"/>
      <c r="P16" s="432"/>
      <c r="Q16" s="177" t="str">
        <f>IF(M27=M28," ",IF(M27&gt;M28,I27,I28))</f>
        <v xml:space="preserve"> </v>
      </c>
      <c r="R16" s="178">
        <f>IF(U15+U16=0,0,IF(U15=U16,2,IF(U15&gt;U16,1,5)))</f>
        <v>0</v>
      </c>
      <c r="S16" s="59">
        <f>IF(V15="","",IF(OR(AND(V15&gt;0,V15&lt;5)),1,0))</f>
        <v>0</v>
      </c>
      <c r="T16" s="59">
        <f t="shared" si="2"/>
        <v>0</v>
      </c>
      <c r="U16" s="123"/>
      <c r="V16" s="96">
        <f t="shared" ref="V16" si="46">SUM(U16-U15)</f>
        <v>0</v>
      </c>
      <c r="W16" s="1"/>
      <c r="X16" s="448"/>
      <c r="Y16" s="90" t="str">
        <f>IF(U11=U12," ",IF(U11&lt;U12,Q11,Q12))</f>
        <v xml:space="preserve"> </v>
      </c>
      <c r="Z16" s="67">
        <f>IF(AC15+AC16=0,0,IF(AC15=AC16,2,IF(AC15&gt;AC16,1,5)))</f>
        <v>0</v>
      </c>
      <c r="AA16" s="59">
        <f>IF(AD15="","",IF(OR(AND(AD15&gt;0,AD15&lt;5)),1,0))</f>
        <v>0</v>
      </c>
      <c r="AB16" s="59">
        <f t="shared" si="3"/>
        <v>0</v>
      </c>
      <c r="AC16" s="123"/>
      <c r="AD16" s="96">
        <f t="shared" ref="AD16" si="47">SUM(AC16-AC15)</f>
        <v>0</v>
      </c>
      <c r="AE16" s="1"/>
      <c r="AF16" s="13">
        <v>12</v>
      </c>
      <c r="AG16" s="126" t="str">
        <f t="shared" si="23"/>
        <v/>
      </c>
      <c r="AH16" s="59">
        <f t="shared" si="8"/>
        <v>0</v>
      </c>
      <c r="AI16" s="59">
        <f t="shared" si="9"/>
        <v>0</v>
      </c>
      <c r="AJ16" s="335">
        <f t="shared" si="10"/>
        <v>0</v>
      </c>
      <c r="AK16" s="342">
        <f t="shared" si="11"/>
        <v>0</v>
      </c>
      <c r="AL16" s="36">
        <f t="shared" si="12"/>
        <v>0</v>
      </c>
      <c r="AM16"/>
      <c r="AN16" s="179" t="str">
        <f t="shared" si="13"/>
        <v/>
      </c>
      <c r="AO16" s="87"/>
      <c r="AP16" s="62" t="str">
        <f>IF(AG16="","",SMALL(AN$5:AN$30,ROWS(AH$5:AH16)))</f>
        <v/>
      </c>
      <c r="AQ16" s="76" t="str">
        <f>IF(AP16="","",IF(AND(AS15=AS16,AT15=AT16,AU15=AU16),AQ15,$AQ$5+11))</f>
        <v/>
      </c>
      <c r="AR16" s="62" t="str">
        <f t="shared" si="14"/>
        <v/>
      </c>
      <c r="AS16" s="76" t="str">
        <f t="shared" si="4"/>
        <v/>
      </c>
      <c r="AT16" s="149" t="str">
        <f t="shared" si="5"/>
        <v/>
      </c>
      <c r="AU16" s="239">
        <f t="shared" si="6"/>
        <v>0</v>
      </c>
      <c r="AV16" s="345" t="str">
        <f t="shared" si="15"/>
        <v/>
      </c>
      <c r="AW16" s="137" t="str">
        <f t="shared" si="16"/>
        <v/>
      </c>
    </row>
    <row r="17" spans="1:49" ht="26.1" customHeight="1">
      <c r="A17" s="7">
        <v>13</v>
      </c>
      <c r="B17" s="185"/>
      <c r="C17" s="185"/>
      <c r="D17" s="187"/>
      <c r="E17" s="290"/>
      <c r="G17" s="293">
        <v>13</v>
      </c>
      <c r="H17" s="424">
        <v>7</v>
      </c>
      <c r="I17" s="39" t="str">
        <f t="shared" si="0"/>
        <v/>
      </c>
      <c r="J17" s="39">
        <f>IF(M17+M18=0,0,IF(M17=M18,2,IF(M17&lt;M18,1,5)))</f>
        <v>0</v>
      </c>
      <c r="K17" s="39">
        <f>IF(N18="","",IF(OR(AND(N18&gt;0,N18&lt;5)),1,0))</f>
        <v>0</v>
      </c>
      <c r="L17" s="39">
        <f t="shared" si="1"/>
        <v>0</v>
      </c>
      <c r="M17" s="122"/>
      <c r="N17" s="8">
        <f t="shared" ref="N17" si="48">SUM(M17-M18)</f>
        <v>0</v>
      </c>
      <c r="O17" s="87"/>
      <c r="P17" s="447">
        <v>7</v>
      </c>
      <c r="Q17" s="303" t="str">
        <f>IF(M29=M30," ",IF(M29&gt;M30,I29,I30))</f>
        <v xml:space="preserve"> </v>
      </c>
      <c r="R17" s="161">
        <f>IF(U17+U18=0,0,IF(U17=U18,2,IF(U17&lt;U18,1,5)))</f>
        <v>0</v>
      </c>
      <c r="S17" s="39">
        <f>IF(V18="","",IF(OR(AND(V18&gt;0,V18&lt;5)),1,0))</f>
        <v>0</v>
      </c>
      <c r="T17" s="39">
        <f t="shared" si="2"/>
        <v>0</v>
      </c>
      <c r="U17" s="122"/>
      <c r="V17" s="8">
        <f t="shared" ref="V17" si="49">SUM(U17-U18)</f>
        <v>0</v>
      </c>
      <c r="W17" s="1"/>
      <c r="X17" s="447">
        <v>13</v>
      </c>
      <c r="Y17" s="92" t="str">
        <f>IF(U13=U14," ",IF(U13&lt;U14,Q13,Q14))</f>
        <v xml:space="preserve"> </v>
      </c>
      <c r="Z17" s="66">
        <f>IF(AC17+AC18=0,0,IF(AC17=AC18,2,IF(AC17&lt;AC18,1,5)))</f>
        <v>0</v>
      </c>
      <c r="AA17" s="39">
        <f>IF(AD18="","",IF(OR(AND(AD18&gt;0,AD18&lt;5)),1,0))</f>
        <v>0</v>
      </c>
      <c r="AB17" s="39">
        <f t="shared" si="3"/>
        <v>0</v>
      </c>
      <c r="AC17" s="122"/>
      <c r="AD17" s="8">
        <f t="shared" ref="AD17" si="50">SUM(AC17-AC18)</f>
        <v>0</v>
      </c>
      <c r="AE17" s="1"/>
      <c r="AF17" s="13">
        <v>13</v>
      </c>
      <c r="AG17" s="126" t="str">
        <f t="shared" si="23"/>
        <v/>
      </c>
      <c r="AH17" s="59">
        <f t="shared" si="8"/>
        <v>0</v>
      </c>
      <c r="AI17" s="59">
        <f t="shared" si="9"/>
        <v>0</v>
      </c>
      <c r="AJ17" s="335">
        <f t="shared" si="10"/>
        <v>0</v>
      </c>
      <c r="AK17" s="342">
        <f t="shared" si="11"/>
        <v>0</v>
      </c>
      <c r="AL17" s="36">
        <f t="shared" si="12"/>
        <v>0</v>
      </c>
      <c r="AM17"/>
      <c r="AN17" s="179" t="str">
        <f t="shared" si="13"/>
        <v/>
      </c>
      <c r="AO17" s="87"/>
      <c r="AP17" s="62" t="str">
        <f>IF(AG17="","",SMALL(AN$5:AN$30,ROWS(AH$5:AH17)))</f>
        <v/>
      </c>
      <c r="AQ17" s="76" t="str">
        <f>IF(AP17="","",IF(AND(AS16=AS17,AT16=AT17,AU16=AU17),AQ16,$AQ$5+12))</f>
        <v/>
      </c>
      <c r="AR17" s="62" t="str">
        <f t="shared" si="14"/>
        <v/>
      </c>
      <c r="AS17" s="76" t="str">
        <f t="shared" si="4"/>
        <v/>
      </c>
      <c r="AT17" s="149" t="str">
        <f t="shared" si="5"/>
        <v/>
      </c>
      <c r="AU17" s="239">
        <f t="shared" si="6"/>
        <v>0</v>
      </c>
      <c r="AV17" s="345" t="str">
        <f t="shared" si="15"/>
        <v/>
      </c>
      <c r="AW17" s="137" t="str">
        <f t="shared" si="16"/>
        <v/>
      </c>
    </row>
    <row r="18" spans="1:49" ht="26.1" customHeight="1" thickBot="1">
      <c r="A18" s="7">
        <v>14</v>
      </c>
      <c r="B18" s="185"/>
      <c r="C18" s="185"/>
      <c r="D18" s="186"/>
      <c r="E18" s="290"/>
      <c r="G18" s="293">
        <v>14</v>
      </c>
      <c r="H18" s="425"/>
      <c r="I18" s="59" t="str">
        <f t="shared" si="0"/>
        <v/>
      </c>
      <c r="J18" s="40">
        <f>IF(M17+M18=0,0,IF(M17=M18,2,IF(M17&gt;M18,1,5)))</f>
        <v>0</v>
      </c>
      <c r="K18" s="59">
        <f>IF(N17="","",IF(OR(AND(N17&gt;0,N17&lt;5)),1,0))</f>
        <v>0</v>
      </c>
      <c r="L18" s="59">
        <f t="shared" si="1"/>
        <v>0</v>
      </c>
      <c r="M18" s="123"/>
      <c r="N18" s="9">
        <f t="shared" ref="N18" si="51">SUM(M18-M17)</f>
        <v>0</v>
      </c>
      <c r="O18" s="87"/>
      <c r="P18" s="448"/>
      <c r="Q18" s="68" t="str">
        <f>IF(M5=M6," ",IF(M5&lt;M6,I5,I6))</f>
        <v xml:space="preserve"> </v>
      </c>
      <c r="R18" s="300">
        <f>IF(U17+U18=0,0,IF(U17=U18,2,IF(U17&gt;U18,1,5)))</f>
        <v>0</v>
      </c>
      <c r="S18" s="59">
        <f>IF(V17="","",IF(OR(AND(V17&gt;0,V17&lt;5)),1,0))</f>
        <v>0</v>
      </c>
      <c r="T18" s="59">
        <f t="shared" si="2"/>
        <v>0</v>
      </c>
      <c r="U18" s="123"/>
      <c r="V18" s="9">
        <f t="shared" ref="V18" si="52">SUM(U18-U17)</f>
        <v>0</v>
      </c>
      <c r="W18" s="1"/>
      <c r="X18" s="448"/>
      <c r="Y18" s="93" t="str">
        <f>IF(U15=U16," ",IF(U15&lt;U16,Q15,Q16))</f>
        <v xml:space="preserve"> </v>
      </c>
      <c r="Z18" s="67">
        <f>IF(AC17+AC18=0,0,IF(AC17=AC18,2,IF(AC17&gt;AC18,1,5)))</f>
        <v>0</v>
      </c>
      <c r="AA18" s="59">
        <f>IF(AD17="","",IF(OR(AND(AD17&gt;0,AD17&lt;5)),1,0))</f>
        <v>0</v>
      </c>
      <c r="AB18" s="59">
        <f t="shared" si="3"/>
        <v>0</v>
      </c>
      <c r="AC18" s="123"/>
      <c r="AD18" s="9">
        <f t="shared" ref="AD18" si="53">SUM(AC18-AC17)</f>
        <v>0</v>
      </c>
      <c r="AE18" s="1"/>
      <c r="AF18" s="13">
        <v>14</v>
      </c>
      <c r="AG18" s="126" t="str">
        <f t="shared" si="23"/>
        <v/>
      </c>
      <c r="AH18" s="59">
        <f t="shared" si="8"/>
        <v>0</v>
      </c>
      <c r="AI18" s="59">
        <f t="shared" si="9"/>
        <v>0</v>
      </c>
      <c r="AJ18" s="335">
        <f t="shared" si="10"/>
        <v>0</v>
      </c>
      <c r="AK18" s="342">
        <f t="shared" si="11"/>
        <v>0</v>
      </c>
      <c r="AL18" s="36">
        <f t="shared" si="12"/>
        <v>0</v>
      </c>
      <c r="AM18"/>
      <c r="AN18" s="179" t="str">
        <f t="shared" si="13"/>
        <v/>
      </c>
      <c r="AO18" s="87"/>
      <c r="AP18" s="62" t="str">
        <f>IF(AG18="","",SMALL(AN$5:AN$30,ROWS(AH$5:AH18)))</f>
        <v/>
      </c>
      <c r="AQ18" s="76" t="str">
        <f>IF(AP18="","",IF(AND(AS17=AS18,AT17=AT18,AU17=AU18),AQ17,$AQ$5+13))</f>
        <v/>
      </c>
      <c r="AR18" s="62" t="str">
        <f t="shared" si="14"/>
        <v/>
      </c>
      <c r="AS18" s="76" t="str">
        <f t="shared" si="4"/>
        <v/>
      </c>
      <c r="AT18" s="149" t="str">
        <f t="shared" si="5"/>
        <v/>
      </c>
      <c r="AU18" s="239">
        <f t="shared" si="6"/>
        <v>0</v>
      </c>
      <c r="AV18" s="345" t="str">
        <f t="shared" si="15"/>
        <v/>
      </c>
      <c r="AW18" s="137" t="str">
        <f t="shared" si="16"/>
        <v/>
      </c>
    </row>
    <row r="19" spans="1:49" ht="26.1" customHeight="1">
      <c r="A19" s="7">
        <v>15</v>
      </c>
      <c r="B19" s="188"/>
      <c r="C19" s="188"/>
      <c r="D19" s="186"/>
      <c r="E19" s="290"/>
      <c r="G19" s="293">
        <v>15</v>
      </c>
      <c r="H19" s="424">
        <v>8</v>
      </c>
      <c r="I19" s="39" t="str">
        <f t="shared" si="0"/>
        <v/>
      </c>
      <c r="J19" s="39">
        <f>IF(M19+M20=0,0,IF(M19=M20,2,IF(M19&lt;M20,1,35)))</f>
        <v>0</v>
      </c>
      <c r="K19" s="39">
        <f>IF(N20="","",IF(OR(AND(N20&gt;0,N20&lt;5)),1,0))</f>
        <v>0</v>
      </c>
      <c r="L19" s="39">
        <f t="shared" si="1"/>
        <v>0</v>
      </c>
      <c r="M19" s="122"/>
      <c r="N19" s="8">
        <f t="shared" ref="N19" si="54">SUM(M19-M20)</f>
        <v>0</v>
      </c>
      <c r="O19" s="87"/>
      <c r="P19" s="456">
        <v>6</v>
      </c>
      <c r="Q19" s="380" t="str">
        <f>IF(M7=M8," ",IF(M7&lt;M8,I7,I8))</f>
        <v xml:space="preserve"> </v>
      </c>
      <c r="R19" s="161">
        <f>IF(U19+U20=0,0,IF(U19=U20,2,IF(U19&lt;U20,1,5)))</f>
        <v>0</v>
      </c>
      <c r="S19" s="39">
        <f>IF(V20="","",IF(OR(AND(V20&gt;0,V20&lt;5)),1,0))</f>
        <v>0</v>
      </c>
      <c r="T19" s="39">
        <f t="shared" si="2"/>
        <v>0</v>
      </c>
      <c r="U19" s="122"/>
      <c r="V19" s="8">
        <f t="shared" ref="V19" si="55">SUM(U19-U20)</f>
        <v>0</v>
      </c>
      <c r="W19" s="1"/>
      <c r="X19" s="447">
        <v>12</v>
      </c>
      <c r="Y19" s="277" t="str">
        <f>IF(U17=U18," ",IF(U17&lt;U18,Q17,Q18))</f>
        <v xml:space="preserve"> </v>
      </c>
      <c r="Z19" s="66">
        <f>IF(AC19+AC20=0,0,IF(AC19=AC20,2,IF(AC19&lt;AC20,1,5)))</f>
        <v>0</v>
      </c>
      <c r="AA19" s="39">
        <f>IF(AD20="","",IF(OR(AND(AD20&gt;0,AD20&lt;5)),1,0))</f>
        <v>0</v>
      </c>
      <c r="AB19" s="39">
        <f t="shared" si="3"/>
        <v>0</v>
      </c>
      <c r="AC19" s="122"/>
      <c r="AD19" s="8">
        <f t="shared" ref="AD19" si="56">SUM(AC19-AC20)</f>
        <v>0</v>
      </c>
      <c r="AE19" s="1"/>
      <c r="AF19" s="13">
        <v>15</v>
      </c>
      <c r="AG19" s="126" t="str">
        <f t="shared" si="23"/>
        <v/>
      </c>
      <c r="AH19" s="59">
        <f t="shared" si="8"/>
        <v>0</v>
      </c>
      <c r="AI19" s="59">
        <f t="shared" si="9"/>
        <v>0</v>
      </c>
      <c r="AJ19" s="335">
        <f t="shared" si="10"/>
        <v>0</v>
      </c>
      <c r="AK19" s="342">
        <f t="shared" si="11"/>
        <v>0</v>
      </c>
      <c r="AL19" s="36">
        <f t="shared" si="12"/>
        <v>0</v>
      </c>
      <c r="AM19"/>
      <c r="AN19" s="179" t="str">
        <f t="shared" si="13"/>
        <v/>
      </c>
      <c r="AO19" s="87"/>
      <c r="AP19" s="62" t="str">
        <f>IF(AG19="","",SMALL(AN$5:AN$30,ROWS(AH$5:AH19)))</f>
        <v/>
      </c>
      <c r="AQ19" s="76" t="str">
        <f>IF(AP19="","",IF(AND(AS18=AS19,AT18=AT19,AU18=AU19),AQ18,$AQ$5+14))</f>
        <v/>
      </c>
      <c r="AR19" s="62" t="str">
        <f t="shared" si="14"/>
        <v/>
      </c>
      <c r="AS19" s="76" t="str">
        <f t="shared" si="4"/>
        <v/>
      </c>
      <c r="AT19" s="149" t="str">
        <f t="shared" si="5"/>
        <v/>
      </c>
      <c r="AU19" s="239">
        <f t="shared" si="6"/>
        <v>0</v>
      </c>
      <c r="AV19" s="345" t="str">
        <f t="shared" si="15"/>
        <v/>
      </c>
      <c r="AW19" s="137" t="str">
        <f t="shared" si="16"/>
        <v/>
      </c>
    </row>
    <row r="20" spans="1:49" ht="26.1" customHeight="1" thickBot="1">
      <c r="A20" s="7">
        <v>16</v>
      </c>
      <c r="B20" s="243"/>
      <c r="C20" s="185"/>
      <c r="D20" s="186"/>
      <c r="E20" s="290"/>
      <c r="G20" s="293">
        <v>16</v>
      </c>
      <c r="H20" s="425"/>
      <c r="I20" s="59" t="str">
        <f t="shared" si="0"/>
        <v/>
      </c>
      <c r="J20" s="40">
        <f>IF(M19+M20=0,0,IF(M19=M20,2,IF(M19&gt;M20,1,5)))</f>
        <v>0</v>
      </c>
      <c r="K20" s="124">
        <f>IF(N19="","",IF(OR(AND(N19&gt;0,N19&lt;5)),1,0))</f>
        <v>0</v>
      </c>
      <c r="L20" s="124">
        <f t="shared" si="1"/>
        <v>0</v>
      </c>
      <c r="M20" s="123"/>
      <c r="N20" s="9">
        <f t="shared" ref="N20" si="57">SUM(M20-M19)</f>
        <v>0</v>
      </c>
      <c r="O20" s="87"/>
      <c r="P20" s="457"/>
      <c r="Q20" s="381" t="str">
        <f>IF(M9=M10," ",IF(M9&lt;M10,I9,I10))</f>
        <v xml:space="preserve"> </v>
      </c>
      <c r="R20" s="300">
        <f>IF(U19+U20=0,0,IF(U19=U20,2,IF(U19&gt;U20,1,5)))</f>
        <v>0</v>
      </c>
      <c r="S20" s="124">
        <f>IF(V19="","",IF(OR(AND(V19&gt;0,V19&lt;5)),1,0))</f>
        <v>0</v>
      </c>
      <c r="T20" s="124">
        <f t="shared" si="2"/>
        <v>0</v>
      </c>
      <c r="U20" s="123"/>
      <c r="V20" s="9">
        <f t="shared" ref="V20" si="58">SUM(U20-U19)</f>
        <v>0</v>
      </c>
      <c r="W20" s="1"/>
      <c r="X20" s="448"/>
      <c r="Y20" s="46" t="str">
        <f>IF(U21=U22," ",IF(U21&gt;U22,Q21,Q22))</f>
        <v xml:space="preserve"> </v>
      </c>
      <c r="Z20" s="67">
        <f>IF(AC19+AC20=0,0,IF(AC19=AC20,2,IF(AC19&gt;AC20,1,5)))</f>
        <v>0</v>
      </c>
      <c r="AA20" s="124">
        <f>IF(AD19="","",IF(OR(AND(AD19&gt;0,AD19&lt;5)),1,0))</f>
        <v>0</v>
      </c>
      <c r="AB20" s="124">
        <f t="shared" si="3"/>
        <v>0</v>
      </c>
      <c r="AC20" s="123"/>
      <c r="AD20" s="9">
        <f t="shared" ref="AD20" si="59">SUM(AC20-AC19)</f>
        <v>0</v>
      </c>
      <c r="AE20" s="1"/>
      <c r="AF20" s="13">
        <v>16</v>
      </c>
      <c r="AG20" s="126" t="str">
        <f t="shared" si="23"/>
        <v/>
      </c>
      <c r="AH20" s="59">
        <f t="shared" si="8"/>
        <v>0</v>
      </c>
      <c r="AI20" s="59">
        <f t="shared" si="9"/>
        <v>0</v>
      </c>
      <c r="AJ20" s="335">
        <f t="shared" si="10"/>
        <v>0</v>
      </c>
      <c r="AK20" s="342">
        <f t="shared" si="11"/>
        <v>0</v>
      </c>
      <c r="AL20" s="36">
        <f t="shared" si="12"/>
        <v>0</v>
      </c>
      <c r="AM20"/>
      <c r="AN20" s="179" t="str">
        <f t="shared" si="13"/>
        <v/>
      </c>
      <c r="AO20" s="87"/>
      <c r="AP20" s="62" t="str">
        <f>IF(AG20="","",SMALL(AN$5:AN$30,ROWS(AH$5:AH20)))</f>
        <v/>
      </c>
      <c r="AQ20" s="245" t="str">
        <f>IF(AP20="","",IF(AND(AS19=AS20,AT19=AT20,AU19=AU20),AQ19,$AQ$5+15))</f>
        <v/>
      </c>
      <c r="AR20" s="62" t="str">
        <f t="shared" si="14"/>
        <v/>
      </c>
      <c r="AS20" s="76" t="str">
        <f t="shared" si="4"/>
        <v/>
      </c>
      <c r="AT20" s="149" t="str">
        <f t="shared" si="5"/>
        <v/>
      </c>
      <c r="AU20" s="239">
        <f t="shared" si="6"/>
        <v>0</v>
      </c>
      <c r="AV20" s="345" t="str">
        <f t="shared" si="15"/>
        <v/>
      </c>
      <c r="AW20" s="137" t="str">
        <f t="shared" si="16"/>
        <v/>
      </c>
    </row>
    <row r="21" spans="1:49" ht="26.1" customHeight="1">
      <c r="A21" s="7">
        <v>17</v>
      </c>
      <c r="B21" s="188"/>
      <c r="C21" s="188"/>
      <c r="D21" s="242"/>
      <c r="E21" s="290"/>
      <c r="G21" s="293">
        <v>17</v>
      </c>
      <c r="H21" s="424">
        <v>9</v>
      </c>
      <c r="I21" s="39" t="str">
        <f t="shared" si="0"/>
        <v/>
      </c>
      <c r="J21" s="39">
        <f>IF(M21+M22=0,0,IF(M21=M22,2,IF(M21&lt;M22,1,5)))</f>
        <v>0</v>
      </c>
      <c r="K21" s="39">
        <f>IF(N22="","",IF(OR(AND(N22&gt;0,N22&lt;5)),1,0))</f>
        <v>0</v>
      </c>
      <c r="L21" s="39">
        <f t="shared" si="1"/>
        <v>0</v>
      </c>
      <c r="M21" s="122"/>
      <c r="N21" s="8">
        <f t="shared" ref="N21" si="60">SUM(M21-M22)</f>
        <v>0</v>
      </c>
      <c r="O21" s="87"/>
      <c r="P21" s="447">
        <v>5</v>
      </c>
      <c r="Q21" s="43" t="str">
        <f>IF(M11=M12," ",IF(M11&lt;M12,I11,I12))</f>
        <v xml:space="preserve"> </v>
      </c>
      <c r="R21" s="161">
        <f>IF(U21+U22=0,0,IF(U21=U22,2,IF(U21&lt;U22,1,5)))</f>
        <v>0</v>
      </c>
      <c r="S21" s="39">
        <f>IF(V22="","",IF(OR(AND(V22&gt;0,V22&lt;5)),1,0))</f>
        <v>0</v>
      </c>
      <c r="T21" s="39">
        <f t="shared" si="2"/>
        <v>0</v>
      </c>
      <c r="U21" s="122"/>
      <c r="V21" s="8">
        <f t="shared" ref="V21" si="61">SUM(U21-U22)</f>
        <v>0</v>
      </c>
      <c r="W21" s="1"/>
      <c r="X21" s="447">
        <v>11</v>
      </c>
      <c r="Y21" s="45" t="str">
        <f>IF(U23=U24," ",IF(U23&gt;U24,Q23,Q24))</f>
        <v xml:space="preserve"> </v>
      </c>
      <c r="Z21" s="66">
        <f>IF(AC21+AC22=0,0,IF(AC21=AC22,2,IF(AC21&lt;AC22,1,5)))</f>
        <v>0</v>
      </c>
      <c r="AA21" s="39">
        <f>IF(AD22="","",IF(OR(AND(AD22&gt;0,AD22&lt;5)),1,0))</f>
        <v>0</v>
      </c>
      <c r="AB21" s="39">
        <f t="shared" si="3"/>
        <v>0</v>
      </c>
      <c r="AC21" s="122"/>
      <c r="AD21" s="8">
        <f t="shared" ref="AD21" si="62">SUM(AC21-AC22)</f>
        <v>0</v>
      </c>
      <c r="AE21" s="1"/>
      <c r="AF21" s="13">
        <v>17</v>
      </c>
      <c r="AG21" s="126" t="str">
        <f t="shared" si="23"/>
        <v/>
      </c>
      <c r="AH21" s="59">
        <f t="shared" si="8"/>
        <v>0</v>
      </c>
      <c r="AI21" s="59">
        <f t="shared" si="9"/>
        <v>0</v>
      </c>
      <c r="AJ21" s="335">
        <f t="shared" si="10"/>
        <v>0</v>
      </c>
      <c r="AK21" s="342">
        <f t="shared" si="11"/>
        <v>0</v>
      </c>
      <c r="AL21" s="36">
        <f t="shared" si="12"/>
        <v>0</v>
      </c>
      <c r="AM21"/>
      <c r="AN21" s="179" t="str">
        <f t="shared" si="13"/>
        <v/>
      </c>
      <c r="AO21" s="87"/>
      <c r="AP21" s="62" t="str">
        <f>IF(AG21="","",SMALL(AN$5:AN$30,ROWS(AH$5:AH21)))</f>
        <v/>
      </c>
      <c r="AQ21" s="76" t="str">
        <f>IF(AP21="","",IF(AND(AS20=AS21,AT20=AT21,AU20=AU21),AQ20,$AQ$5+16))</f>
        <v/>
      </c>
      <c r="AR21" s="62" t="str">
        <f t="shared" si="14"/>
        <v/>
      </c>
      <c r="AS21" s="76" t="str">
        <f t="shared" si="4"/>
        <v/>
      </c>
      <c r="AT21" s="149" t="str">
        <f t="shared" si="5"/>
        <v/>
      </c>
      <c r="AU21" s="239">
        <f t="shared" si="6"/>
        <v>0</v>
      </c>
      <c r="AV21" s="345" t="str">
        <f t="shared" si="15"/>
        <v/>
      </c>
      <c r="AW21" s="137" t="str">
        <f t="shared" si="16"/>
        <v/>
      </c>
    </row>
    <row r="22" spans="1:49" ht="26.1" customHeight="1" thickBot="1">
      <c r="A22" s="7">
        <v>18</v>
      </c>
      <c r="B22" s="243"/>
      <c r="C22" s="185"/>
      <c r="D22" s="186"/>
      <c r="E22" s="290"/>
      <c r="G22" s="293">
        <v>18</v>
      </c>
      <c r="H22" s="425"/>
      <c r="I22" s="59" t="str">
        <f t="shared" si="0"/>
        <v/>
      </c>
      <c r="J22" s="40">
        <f>IF(M21+M22=0,0,IF(M21=M22,2,IF(M21&gt;M22,1,5)))</f>
        <v>0</v>
      </c>
      <c r="K22" s="124">
        <f>IF(N21="","",IF(OR(AND(N21&gt;0,N21&lt;5)),1,0))</f>
        <v>0</v>
      </c>
      <c r="L22" s="124">
        <f t="shared" si="1"/>
        <v>0</v>
      </c>
      <c r="M22" s="123"/>
      <c r="N22" s="9">
        <f t="shared" ref="N22" si="63">SUM(M22-M21)</f>
        <v>0</v>
      </c>
      <c r="O22" s="87"/>
      <c r="P22" s="448"/>
      <c r="Q22" s="68" t="str">
        <f>IF(M13=M14," ",IF(M13&lt;M14,I13,I14))</f>
        <v xml:space="preserve"> </v>
      </c>
      <c r="R22" s="300">
        <f>IF(U21+U22=0,0,IF(U21=U22,2,IF(U21&gt;U22,1,5)))</f>
        <v>0</v>
      </c>
      <c r="S22" s="124">
        <f>IF(V21="","",IF(OR(AND(V21&gt;0,V21&lt;5)),1,0))</f>
        <v>0</v>
      </c>
      <c r="T22" s="124">
        <f t="shared" si="2"/>
        <v>0</v>
      </c>
      <c r="U22" s="123"/>
      <c r="V22" s="9">
        <f t="shared" ref="V22" si="64">SUM(U22-U21)</f>
        <v>0</v>
      </c>
      <c r="W22" s="1"/>
      <c r="X22" s="448"/>
      <c r="Y22" s="97" t="str">
        <f>IF(U25=U26," ",IF(U25&gt;U26,Q25,Q26))</f>
        <v xml:space="preserve"> </v>
      </c>
      <c r="Z22" s="67">
        <f>IF(AC21+AC22=0,0,IF(AC21=AC22,2,IF(AC21&gt;AC22,1,5)))</f>
        <v>0</v>
      </c>
      <c r="AA22" s="124">
        <f>IF(AD21="","",IF(OR(AND(AD21&gt;0,AD21&lt;5)),1,0))</f>
        <v>0</v>
      </c>
      <c r="AB22" s="124">
        <f t="shared" si="3"/>
        <v>0</v>
      </c>
      <c r="AC22" s="123"/>
      <c r="AD22" s="9">
        <f t="shared" ref="AD22" si="65">SUM(AC22-AC21)</f>
        <v>0</v>
      </c>
      <c r="AE22" s="1"/>
      <c r="AF22" s="13">
        <v>18</v>
      </c>
      <c r="AG22" s="126" t="str">
        <f t="shared" si="23"/>
        <v/>
      </c>
      <c r="AH22" s="59">
        <f t="shared" si="8"/>
        <v>0</v>
      </c>
      <c r="AI22" s="59">
        <f t="shared" si="9"/>
        <v>0</v>
      </c>
      <c r="AJ22" s="335">
        <f t="shared" si="10"/>
        <v>0</v>
      </c>
      <c r="AK22" s="342">
        <f t="shared" si="11"/>
        <v>0</v>
      </c>
      <c r="AL22" s="36">
        <f t="shared" si="12"/>
        <v>0</v>
      </c>
      <c r="AM22"/>
      <c r="AN22" s="179" t="str">
        <f t="shared" si="13"/>
        <v/>
      </c>
      <c r="AO22" s="87"/>
      <c r="AP22" s="62" t="str">
        <f>IF(AG22="","",SMALL(AN$5:AN$30,ROWS(AH$5:AH22)))</f>
        <v/>
      </c>
      <c r="AQ22" s="76" t="str">
        <f>IF(AP22="","",IF(AND(AS21=AS22,AT21=AT22,AU21=AU22),AQ21,$AQ$5+17))</f>
        <v/>
      </c>
      <c r="AR22" s="62" t="str">
        <f t="shared" si="14"/>
        <v/>
      </c>
      <c r="AS22" s="76" t="str">
        <f t="shared" si="4"/>
        <v/>
      </c>
      <c r="AT22" s="149" t="str">
        <f t="shared" si="5"/>
        <v/>
      </c>
      <c r="AU22" s="239">
        <f t="shared" si="6"/>
        <v>0</v>
      </c>
      <c r="AV22" s="345" t="str">
        <f t="shared" si="15"/>
        <v/>
      </c>
      <c r="AW22" s="137" t="str">
        <f t="shared" si="16"/>
        <v/>
      </c>
    </row>
    <row r="23" spans="1:49" ht="26.1" customHeight="1">
      <c r="A23" s="7">
        <v>19</v>
      </c>
      <c r="B23" s="6"/>
      <c r="C23" s="188"/>
      <c r="D23" s="242"/>
      <c r="E23" s="290"/>
      <c r="G23" s="293">
        <v>19</v>
      </c>
      <c r="H23" s="424">
        <v>10</v>
      </c>
      <c r="I23" s="39" t="str">
        <f t="shared" si="0"/>
        <v/>
      </c>
      <c r="J23" s="39">
        <f>IF(M23+M24=0,0,IF(M23=M24,2,IF(M23&lt;M24,1,5)))</f>
        <v>0</v>
      </c>
      <c r="K23" s="39">
        <f>IF(N24="","",IF(OR(AND(N24&gt;0,N24&lt;5)),1,0))</f>
        <v>0</v>
      </c>
      <c r="L23" s="39">
        <f t="shared" si="1"/>
        <v>0</v>
      </c>
      <c r="M23" s="122"/>
      <c r="N23" s="8">
        <f t="shared" ref="N23" si="66">SUM(M23-M24)</f>
        <v>0</v>
      </c>
      <c r="O23" s="87"/>
      <c r="P23" s="456">
        <v>4</v>
      </c>
      <c r="Q23" s="380" t="str">
        <f>IF(M15=M16," ",IF(M15&lt;M16,I15,I16))</f>
        <v xml:space="preserve"> </v>
      </c>
      <c r="R23" s="301">
        <f>IF(U23+U24=0,0,IF(U23=U24,2,IF(U23&lt;U24,1,5)))</f>
        <v>0</v>
      </c>
      <c r="S23" s="39">
        <f>IF(V24="","",IF(OR(AND(V24&gt;0,V24&lt;5)),1,0))</f>
        <v>0</v>
      </c>
      <c r="T23" s="39">
        <f t="shared" si="2"/>
        <v>0</v>
      </c>
      <c r="U23" s="122"/>
      <c r="V23" s="65">
        <f t="shared" ref="V23" si="67">SUM(U23-U24)</f>
        <v>0</v>
      </c>
      <c r="W23" s="1"/>
      <c r="X23" s="447">
        <v>10</v>
      </c>
      <c r="Y23" s="17" t="str">
        <f>IF(U27=U28," ",IF(U27&gt;U28,Q27,Q28))</f>
        <v xml:space="preserve"> </v>
      </c>
      <c r="Z23" s="66">
        <f>IF(AC23+AC24=0,0,IF(AC23=AC24,2,IF(AC23&lt;AC24,1,5)))</f>
        <v>0</v>
      </c>
      <c r="AA23" s="39">
        <f>IF(AD24="","",IF(OR(AND(AD24&gt;0,AD24&lt;5)),1,0))</f>
        <v>0</v>
      </c>
      <c r="AB23" s="39">
        <f t="shared" si="3"/>
        <v>0</v>
      </c>
      <c r="AC23" s="122"/>
      <c r="AD23" s="8">
        <f t="shared" ref="AD23" si="68">SUM(AC23-AC24)</f>
        <v>0</v>
      </c>
      <c r="AE23" s="1"/>
      <c r="AF23" s="13">
        <v>19</v>
      </c>
      <c r="AG23" s="126" t="str">
        <f t="shared" si="23"/>
        <v/>
      </c>
      <c r="AH23" s="59">
        <f t="shared" si="8"/>
        <v>0</v>
      </c>
      <c r="AI23" s="59">
        <f t="shared" si="9"/>
        <v>0</v>
      </c>
      <c r="AJ23" s="335">
        <f t="shared" si="10"/>
        <v>0</v>
      </c>
      <c r="AK23" s="342">
        <f t="shared" si="11"/>
        <v>0</v>
      </c>
      <c r="AL23" s="36">
        <f t="shared" si="12"/>
        <v>0</v>
      </c>
      <c r="AM23"/>
      <c r="AN23" s="179" t="str">
        <f t="shared" si="13"/>
        <v/>
      </c>
      <c r="AO23" s="87"/>
      <c r="AP23" s="62" t="str">
        <f>IF(AG23="","",SMALL(AN$5:AN$30,ROWS(AH$5:AH23)))</f>
        <v/>
      </c>
      <c r="AQ23" s="249" t="str">
        <f>IF(AP23="","",IF(AND(AS22=AS23,AT22=AT23,AU22=AU23),AQ22,$AQ$5+18))</f>
        <v/>
      </c>
      <c r="AR23" s="62" t="str">
        <f t="shared" si="14"/>
        <v/>
      </c>
      <c r="AS23" s="76" t="str">
        <f t="shared" si="4"/>
        <v/>
      </c>
      <c r="AT23" s="149" t="str">
        <f t="shared" si="5"/>
        <v/>
      </c>
      <c r="AU23" s="239">
        <f t="shared" si="6"/>
        <v>0</v>
      </c>
      <c r="AV23" s="345" t="str">
        <f t="shared" si="15"/>
        <v/>
      </c>
      <c r="AW23" s="137" t="str">
        <f t="shared" si="16"/>
        <v/>
      </c>
    </row>
    <row r="24" spans="1:49" ht="26.1" customHeight="1" thickBot="1">
      <c r="A24" s="7">
        <v>20</v>
      </c>
      <c r="B24" s="254"/>
      <c r="C24" s="185"/>
      <c r="D24" s="247"/>
      <c r="E24" s="290"/>
      <c r="G24" s="293">
        <v>20</v>
      </c>
      <c r="H24" s="425"/>
      <c r="I24" s="59" t="str">
        <f t="shared" si="0"/>
        <v/>
      </c>
      <c r="J24" s="40">
        <f>IF(M23+M24=0,0,IF(M23=M24,2,IF(M23&gt;M24,1,5)))</f>
        <v>0</v>
      </c>
      <c r="K24" s="124">
        <f>IF(N23="","",IF(OR(AND(N23&gt;0,N23&lt;5)),1,0))</f>
        <v>0</v>
      </c>
      <c r="L24" s="124">
        <f t="shared" si="1"/>
        <v>0</v>
      </c>
      <c r="M24" s="123"/>
      <c r="N24" s="9">
        <f t="shared" ref="N24" si="69">SUM(M24-M23)</f>
        <v>0</v>
      </c>
      <c r="O24" s="87"/>
      <c r="P24" s="457"/>
      <c r="Q24" s="381" t="str">
        <f>IF(M17=M18," ",IF(M17&lt;M18,I17,I18))</f>
        <v xml:space="preserve"> </v>
      </c>
      <c r="R24" s="302">
        <f>IF(U23+U24=0,0,IF(U23=U24,2,IF(U23&gt;U24,1,5)))</f>
        <v>0</v>
      </c>
      <c r="S24" s="124">
        <f>IF(V23="","",IF(OR(AND(V23&gt;0,V23&lt;5)),1,0))</f>
        <v>0</v>
      </c>
      <c r="T24" s="124">
        <f t="shared" si="2"/>
        <v>0</v>
      </c>
      <c r="U24" s="123"/>
      <c r="V24" s="96">
        <f t="shared" ref="V24" si="70">SUM(U24-U23)</f>
        <v>0</v>
      </c>
      <c r="W24" s="1"/>
      <c r="X24" s="448"/>
      <c r="Y24" s="46" t="str">
        <f>IF(U29=U30," ",IF(U29&gt;U30,Q29,Q30))</f>
        <v xml:space="preserve"> </v>
      </c>
      <c r="Z24" s="67">
        <f>IF(AC23+AC24=0,0,IF(AC23=AC24,2,IF(AC23&gt;AC24,1,5)))</f>
        <v>0</v>
      </c>
      <c r="AA24" s="124">
        <f>IF(AD23="","",IF(OR(AND(AD23&gt;0,AD23&lt;5)),1,0))</f>
        <v>0</v>
      </c>
      <c r="AB24" s="124">
        <f t="shared" si="3"/>
        <v>0</v>
      </c>
      <c r="AC24" s="123"/>
      <c r="AD24" s="9">
        <f t="shared" ref="AD24" si="71">SUM(AC24-AC23)</f>
        <v>0</v>
      </c>
      <c r="AE24" s="1"/>
      <c r="AF24" s="13">
        <v>20</v>
      </c>
      <c r="AG24" s="126" t="str">
        <f t="shared" si="23"/>
        <v/>
      </c>
      <c r="AH24" s="59">
        <f t="shared" si="8"/>
        <v>0</v>
      </c>
      <c r="AI24" s="59">
        <f t="shared" si="9"/>
        <v>0</v>
      </c>
      <c r="AJ24" s="335">
        <f t="shared" si="10"/>
        <v>0</v>
      </c>
      <c r="AK24" s="342">
        <f t="shared" si="11"/>
        <v>0</v>
      </c>
      <c r="AL24" s="36">
        <f t="shared" si="12"/>
        <v>0</v>
      </c>
      <c r="AM24"/>
      <c r="AN24" s="179" t="str">
        <f t="shared" si="13"/>
        <v/>
      </c>
      <c r="AO24" s="87"/>
      <c r="AP24" s="62" t="str">
        <f>IF(AG24="","",SMALL(AN$5:AN$30,ROWS(AH$5:AH24)))</f>
        <v/>
      </c>
      <c r="AQ24" s="255" t="str">
        <f>IF(AP24="","",IF(AND(AS23=AS24,AT23=AT24,AU23=AU24),AQ23,$AQ$5+19))</f>
        <v/>
      </c>
      <c r="AR24" s="62" t="str">
        <f t="shared" si="14"/>
        <v/>
      </c>
      <c r="AS24" s="76" t="str">
        <f t="shared" si="4"/>
        <v/>
      </c>
      <c r="AT24" s="149" t="str">
        <f t="shared" si="5"/>
        <v/>
      </c>
      <c r="AU24" s="239">
        <f t="shared" si="6"/>
        <v>0</v>
      </c>
      <c r="AV24" s="345" t="str">
        <f t="shared" si="15"/>
        <v/>
      </c>
      <c r="AW24" s="137" t="str">
        <f t="shared" si="16"/>
        <v/>
      </c>
    </row>
    <row r="25" spans="1:49" ht="26.1" customHeight="1">
      <c r="A25" s="7">
        <v>21</v>
      </c>
      <c r="B25" s="6"/>
      <c r="C25" s="188"/>
      <c r="D25" s="242"/>
      <c r="E25" s="316"/>
      <c r="G25" s="293">
        <v>21</v>
      </c>
      <c r="H25" s="424">
        <v>11</v>
      </c>
      <c r="I25" s="39" t="str">
        <f t="shared" si="0"/>
        <v/>
      </c>
      <c r="J25" s="39">
        <f>IF(M25+M26=0,0,IF(M25=M26,2,IF(M25&lt;M26,1,5)))</f>
        <v>0</v>
      </c>
      <c r="K25" s="39">
        <f>IF(N26="","",IF(OR(AND(N26&gt;0,N26&lt;5)),1,0))</f>
        <v>0</v>
      </c>
      <c r="L25" s="39">
        <f t="shared" si="1"/>
        <v>0</v>
      </c>
      <c r="M25" s="122"/>
      <c r="N25" s="8">
        <f t="shared" ref="N25" si="72">SUM(M25-M26)</f>
        <v>0</v>
      </c>
      <c r="O25" s="87"/>
      <c r="P25" s="447">
        <v>3</v>
      </c>
      <c r="Q25" s="43" t="str">
        <f>IF(M19=M20," ",IF(M19&lt;M20,I19,I20))</f>
        <v xml:space="preserve"> </v>
      </c>
      <c r="R25" s="161">
        <f>IF(U25+U26=0,0,IF(U25=U26,2,IF(U25&lt;U26,1,5)))</f>
        <v>0</v>
      </c>
      <c r="S25" s="39">
        <f>IF(V26="","",IF(OR(AND(V26&gt;0,V26&lt;5)),1,0))</f>
        <v>0</v>
      </c>
      <c r="T25" s="39">
        <f t="shared" si="2"/>
        <v>0</v>
      </c>
      <c r="U25" s="122"/>
      <c r="V25" s="8">
        <f t="shared" ref="V25" si="73">SUM(U25-U26)</f>
        <v>0</v>
      </c>
      <c r="W25" s="1"/>
      <c r="X25" s="447">
        <v>9</v>
      </c>
      <c r="Y25" s="61" t="str">
        <f>IF(U19=U20," ",IF(U19&lt;U20,Q19,Q20))</f>
        <v xml:space="preserve"> </v>
      </c>
      <c r="Z25" s="66">
        <f>IF(AC25+AC26=0,0,IF(AC25=AC26,2,IF(AC25&lt;AC26,1,5)))</f>
        <v>0</v>
      </c>
      <c r="AA25" s="39">
        <f>IF(AD26="","",IF(OR(AND(AD26&gt;0,AD26&lt;5)),1,0))</f>
        <v>0</v>
      </c>
      <c r="AB25" s="39">
        <f t="shared" si="3"/>
        <v>0</v>
      </c>
      <c r="AC25" s="122"/>
      <c r="AD25" s="65">
        <f t="shared" ref="AD25" si="74">SUM(AC25-AC26)</f>
        <v>0</v>
      </c>
      <c r="AE25" s="1"/>
      <c r="AF25" s="13">
        <v>21</v>
      </c>
      <c r="AG25" s="126" t="str">
        <f t="shared" si="23"/>
        <v/>
      </c>
      <c r="AH25" s="59">
        <f t="shared" si="8"/>
        <v>0</v>
      </c>
      <c r="AI25" s="59">
        <f t="shared" si="9"/>
        <v>0</v>
      </c>
      <c r="AJ25" s="335">
        <f t="shared" si="10"/>
        <v>0</v>
      </c>
      <c r="AK25" s="342">
        <f t="shared" si="11"/>
        <v>0</v>
      </c>
      <c r="AL25" s="36">
        <f t="shared" si="12"/>
        <v>0</v>
      </c>
      <c r="AM25"/>
      <c r="AN25" s="179" t="str">
        <f t="shared" si="13"/>
        <v/>
      </c>
      <c r="AO25" s="87"/>
      <c r="AP25" s="62" t="str">
        <f>IF(AG25="","",SMALL(AN$5:AN$30,ROWS(AH$5:AH25)))</f>
        <v/>
      </c>
      <c r="AQ25" s="64" t="str">
        <f>IF(AP25="","",IF(AND(AS24=AS25,AT24=AT25,AU24=AU25),AQ24,$AQ$5+20))</f>
        <v/>
      </c>
      <c r="AR25" s="62" t="str">
        <f t="shared" si="14"/>
        <v/>
      </c>
      <c r="AS25" s="76" t="str">
        <f t="shared" si="4"/>
        <v/>
      </c>
      <c r="AT25" s="149" t="str">
        <f t="shared" si="5"/>
        <v/>
      </c>
      <c r="AU25" s="239">
        <f t="shared" si="6"/>
        <v>0</v>
      </c>
      <c r="AV25" s="345" t="str">
        <f t="shared" si="15"/>
        <v/>
      </c>
      <c r="AW25" s="137" t="str">
        <f t="shared" si="16"/>
        <v/>
      </c>
    </row>
    <row r="26" spans="1:49" ht="26.1" customHeight="1" thickBot="1">
      <c r="A26" s="7">
        <v>22</v>
      </c>
      <c r="B26" s="254"/>
      <c r="C26" s="185"/>
      <c r="D26" s="247"/>
      <c r="E26" s="290"/>
      <c r="G26" s="293">
        <v>22</v>
      </c>
      <c r="H26" s="425"/>
      <c r="I26" s="59" t="str">
        <f t="shared" si="0"/>
        <v/>
      </c>
      <c r="J26" s="40">
        <f>IF(M25+M26=0,0,IF(M25=M26,2,IF(M25&gt;M26,1,5)))</f>
        <v>0</v>
      </c>
      <c r="K26" s="124">
        <f>IF(N25="","",IF(OR(AND(N25&gt;0,N25&lt;5)),1,0))</f>
        <v>0</v>
      </c>
      <c r="L26" s="124">
        <f t="shared" si="1"/>
        <v>0</v>
      </c>
      <c r="M26" s="123"/>
      <c r="N26" s="9">
        <f t="shared" ref="N26" si="75">SUM(M26-M25)</f>
        <v>0</v>
      </c>
      <c r="O26" s="87"/>
      <c r="P26" s="448"/>
      <c r="Q26" s="68" t="str">
        <f>IF(M21=M22," ",IF(M21&lt;M22,I21,I22))</f>
        <v xml:space="preserve"> </v>
      </c>
      <c r="R26" s="300">
        <f>IF(U25+U26=0,0,IF(U25=U26,2,IF(U25&gt;U26,1,5)))</f>
        <v>0</v>
      </c>
      <c r="S26" s="124">
        <f>IF(V25="","",IF(OR(AND(V25&gt;0,V25&lt;5)),1,0))</f>
        <v>0</v>
      </c>
      <c r="T26" s="124">
        <f t="shared" si="2"/>
        <v>0</v>
      </c>
      <c r="U26" s="123"/>
      <c r="V26" s="9">
        <f t="shared" ref="V26" si="76">SUM(U26-U25)</f>
        <v>0</v>
      </c>
      <c r="W26" s="1"/>
      <c r="X26" s="448"/>
      <c r="Y26" s="94" t="str">
        <f>IF(U21=U22," ",IF(U21&lt;U22,Q21,Q22))</f>
        <v xml:space="preserve"> </v>
      </c>
      <c r="Z26" s="67">
        <f>IF(AC25+AC26=0,0,IF(AC25=AC26,2,IF(AC25&gt;AC26,1,5)))</f>
        <v>0</v>
      </c>
      <c r="AA26" s="124">
        <f>IF(AD25="","",IF(OR(AND(AD25&gt;0,AD25&lt;5)),1,0))</f>
        <v>0</v>
      </c>
      <c r="AB26" s="124">
        <f t="shared" si="3"/>
        <v>0</v>
      </c>
      <c r="AC26" s="123"/>
      <c r="AD26" s="96">
        <f t="shared" ref="AD26" si="77">SUM(AC26-AC25)</f>
        <v>0</v>
      </c>
      <c r="AE26" s="1"/>
      <c r="AF26" s="13">
        <v>22</v>
      </c>
      <c r="AG26" s="126" t="str">
        <f t="shared" si="23"/>
        <v/>
      </c>
      <c r="AH26" s="59">
        <f t="shared" si="8"/>
        <v>0</v>
      </c>
      <c r="AI26" s="59">
        <f t="shared" si="9"/>
        <v>0</v>
      </c>
      <c r="AJ26" s="335">
        <f t="shared" si="10"/>
        <v>0</v>
      </c>
      <c r="AK26" s="342">
        <f t="shared" si="11"/>
        <v>0</v>
      </c>
      <c r="AL26" s="36">
        <f t="shared" si="12"/>
        <v>0</v>
      </c>
      <c r="AM26"/>
      <c r="AN26" s="179" t="str">
        <f t="shared" si="13"/>
        <v/>
      </c>
      <c r="AO26" s="87"/>
      <c r="AP26" s="62" t="str">
        <f>IF(AG26="","",SMALL(AN$5:AN$30,ROWS(AH$5:AH26)))</f>
        <v/>
      </c>
      <c r="AQ26" s="255" t="str">
        <f>IF(AP26="","",IF(AND(AS25=AS26,AT25=AT26,AU25=AU26),AQ25,$AQ$5+21))</f>
        <v/>
      </c>
      <c r="AR26" s="62" t="str">
        <f t="shared" si="14"/>
        <v/>
      </c>
      <c r="AS26" s="76" t="str">
        <f t="shared" si="4"/>
        <v/>
      </c>
      <c r="AT26" s="149" t="str">
        <f t="shared" si="5"/>
        <v/>
      </c>
      <c r="AU26" s="239">
        <f t="shared" si="6"/>
        <v>0</v>
      </c>
      <c r="AV26" s="345" t="str">
        <f t="shared" si="15"/>
        <v/>
      </c>
      <c r="AW26" s="137" t="str">
        <f t="shared" si="16"/>
        <v/>
      </c>
    </row>
    <row r="27" spans="1:49" ht="26.1" customHeight="1">
      <c r="A27" s="7">
        <v>23</v>
      </c>
      <c r="B27" s="6"/>
      <c r="C27" s="188"/>
      <c r="D27" s="242"/>
      <c r="E27" s="316"/>
      <c r="G27" s="293">
        <v>23</v>
      </c>
      <c r="H27" s="424">
        <v>12</v>
      </c>
      <c r="I27" s="39" t="str">
        <f t="shared" si="0"/>
        <v/>
      </c>
      <c r="J27" s="39">
        <f>IF(M27+M28=0,0,IF(M27=M28,2,IF(M27&lt;M28,1,5)))</f>
        <v>0</v>
      </c>
      <c r="K27" s="39">
        <f>IF(N28="","",IF(OR(AND(N28&gt;0,N28&lt;5)),1,0))</f>
        <v>0</v>
      </c>
      <c r="L27" s="39">
        <f t="shared" ref="L27:L30" si="78">IF(N27="","",IF(OR(AND(N27&lt;14,N27&gt;7)),1,0))</f>
        <v>0</v>
      </c>
      <c r="M27" s="122"/>
      <c r="N27" s="8">
        <f t="shared" ref="N27" si="79">SUM(M27-M28)</f>
        <v>0</v>
      </c>
      <c r="O27" s="87"/>
      <c r="P27" s="447">
        <v>2</v>
      </c>
      <c r="Q27" s="380" t="str">
        <f>IF(M23=M24," ",IF(M23&lt;M24,I23,I24))</f>
        <v xml:space="preserve"> </v>
      </c>
      <c r="R27" s="301">
        <f>IF(U27+U28=0,0,IF(U27=U28,2,IF(U27&lt;U28,1,5)))</f>
        <v>0</v>
      </c>
      <c r="S27" s="39">
        <f>IF(V28="","",IF(OR(AND(V28&gt;0,V28&lt;5)),1,0))</f>
        <v>0</v>
      </c>
      <c r="T27" s="39">
        <f t="shared" si="2"/>
        <v>0</v>
      </c>
      <c r="U27" s="122"/>
      <c r="V27" s="65">
        <f t="shared" ref="V27" si="80">SUM(U27-U28)</f>
        <v>0</v>
      </c>
      <c r="W27" s="1"/>
      <c r="X27" s="447">
        <v>8</v>
      </c>
      <c r="Y27" s="152" t="str">
        <f>IF(U23=U24," ",IF(U23&lt;U24,Q23,Q24))</f>
        <v xml:space="preserve"> </v>
      </c>
      <c r="Z27" s="66">
        <f>IF(AC27+AC28=0,0,IF(AC27=AC28,2,IF(AC27&lt;AC28,1,5)))</f>
        <v>0</v>
      </c>
      <c r="AA27" s="39">
        <f>IF(AD28="","",IF(OR(AND(AD28&gt;0,AD28&lt;5)),1,0))</f>
        <v>0</v>
      </c>
      <c r="AB27" s="39">
        <f t="shared" si="3"/>
        <v>0</v>
      </c>
      <c r="AC27" s="122"/>
      <c r="AD27" s="8">
        <f t="shared" ref="AD27" si="81">SUM(AC27-AC28)</f>
        <v>0</v>
      </c>
      <c r="AE27" s="1"/>
      <c r="AF27" s="13">
        <v>23</v>
      </c>
      <c r="AG27" s="126" t="str">
        <f t="shared" si="23"/>
        <v/>
      </c>
      <c r="AH27" s="59">
        <f t="shared" si="8"/>
        <v>0</v>
      </c>
      <c r="AI27" s="59">
        <f t="shared" si="9"/>
        <v>0</v>
      </c>
      <c r="AJ27" s="335">
        <f t="shared" si="10"/>
        <v>0</v>
      </c>
      <c r="AK27" s="342">
        <f t="shared" si="11"/>
        <v>0</v>
      </c>
      <c r="AL27" s="36">
        <f t="shared" si="12"/>
        <v>0</v>
      </c>
      <c r="AM27"/>
      <c r="AN27" s="179" t="str">
        <f t="shared" si="13"/>
        <v/>
      </c>
      <c r="AO27" s="87"/>
      <c r="AP27" s="62" t="str">
        <f>IF(AG27="","",SMALL(AN$5:AN$30,ROWS(AH$5:AH27)))</f>
        <v/>
      </c>
      <c r="AQ27" s="64" t="str">
        <f>IF(AP27="","",IF(AND(AS26=AS27,AT26=AT27,AU26=AU27),AQ26,$AQ$5+22))</f>
        <v/>
      </c>
      <c r="AR27" s="62" t="str">
        <f t="shared" si="14"/>
        <v/>
      </c>
      <c r="AS27" s="76" t="str">
        <f t="shared" si="4"/>
        <v/>
      </c>
      <c r="AT27" s="149" t="str">
        <f t="shared" si="5"/>
        <v/>
      </c>
      <c r="AU27" s="239">
        <f t="shared" si="6"/>
        <v>0</v>
      </c>
      <c r="AV27" s="345" t="str">
        <f t="shared" si="15"/>
        <v/>
      </c>
      <c r="AW27" s="137" t="str">
        <f t="shared" si="16"/>
        <v/>
      </c>
    </row>
    <row r="28" spans="1:49" ht="26.1" customHeight="1" thickBot="1">
      <c r="A28" s="7">
        <v>24</v>
      </c>
      <c r="B28" s="7"/>
      <c r="C28" s="185"/>
      <c r="D28" s="247"/>
      <c r="E28" s="290"/>
      <c r="G28" s="293">
        <v>24</v>
      </c>
      <c r="H28" s="425"/>
      <c r="I28" s="59" t="str">
        <f t="shared" si="0"/>
        <v/>
      </c>
      <c r="J28" s="40">
        <f>IF(M27+M28=0,0,IF(M27=M28,2,IF(M27&gt;M28,1,5)))</f>
        <v>0</v>
      </c>
      <c r="K28" s="124">
        <f>IF(N27="","",IF(OR(AND(N27&gt;0,N27&lt;5)),1,0))</f>
        <v>0</v>
      </c>
      <c r="L28" s="124">
        <f t="shared" si="78"/>
        <v>0</v>
      </c>
      <c r="M28" s="123"/>
      <c r="N28" s="9">
        <f t="shared" ref="N28" si="82">SUM(M28-M27)</f>
        <v>0</v>
      </c>
      <c r="O28" s="87"/>
      <c r="P28" s="448"/>
      <c r="Q28" s="382" t="str">
        <f>IF(M25=M26," ",IF(M25&lt;M26,I25,I26))</f>
        <v xml:space="preserve"> </v>
      </c>
      <c r="R28" s="302">
        <f>IF(U27+U28=0,0,IF(U27=U28,2,IF(U27&gt;U28,1,5)))</f>
        <v>0</v>
      </c>
      <c r="S28" s="124">
        <f>IF(V27="","",IF(OR(AND(V27&gt;0,V27&lt;5)),1,0))</f>
        <v>0</v>
      </c>
      <c r="T28" s="124">
        <f t="shared" si="2"/>
        <v>0</v>
      </c>
      <c r="U28" s="123"/>
      <c r="V28" s="96">
        <f t="shared" ref="V28" si="83">SUM(U28-U27)</f>
        <v>0</v>
      </c>
      <c r="W28" s="1"/>
      <c r="X28" s="448"/>
      <c r="Y28" s="68" t="str">
        <f>IF(U25=U26," ",IF(U25&lt;U26,Q25,Q26))</f>
        <v xml:space="preserve"> </v>
      </c>
      <c r="Z28" s="67">
        <f>IF(AC27+AC28=0,0,IF(AC27=AC28,2,IF(AC27&gt;AC28,1,5)))</f>
        <v>0</v>
      </c>
      <c r="AA28" s="124">
        <f>IF(AD27="","",IF(OR(AND(AD27&gt;0,AD27&lt;5)),1,0))</f>
        <v>0</v>
      </c>
      <c r="AB28" s="124">
        <f t="shared" si="3"/>
        <v>0</v>
      </c>
      <c r="AC28" s="123"/>
      <c r="AD28" s="9">
        <f t="shared" ref="AD28" si="84">SUM(AC28-AC27)</f>
        <v>0</v>
      </c>
      <c r="AE28" s="1"/>
      <c r="AF28" s="13">
        <v>24</v>
      </c>
      <c r="AG28" s="126" t="str">
        <f t="shared" si="23"/>
        <v/>
      </c>
      <c r="AH28" s="59">
        <f t="shared" si="8"/>
        <v>0</v>
      </c>
      <c r="AI28" s="59">
        <f t="shared" si="9"/>
        <v>0</v>
      </c>
      <c r="AJ28" s="335">
        <f t="shared" si="10"/>
        <v>0</v>
      </c>
      <c r="AK28" s="342">
        <f t="shared" si="11"/>
        <v>0</v>
      </c>
      <c r="AL28" s="36">
        <f t="shared" si="12"/>
        <v>0</v>
      </c>
      <c r="AM28"/>
      <c r="AN28" s="179" t="str">
        <f t="shared" si="13"/>
        <v/>
      </c>
      <c r="AO28" s="87"/>
      <c r="AP28" s="62" t="str">
        <f>IF(AG28="","",SMALL(AN$5:AN$30,ROWS(AH$5:AH28)))</f>
        <v/>
      </c>
      <c r="AQ28" s="64" t="str">
        <f>IF(AP28="","",IF(AND(AS27=AS28,AT27=AT28,AU27=AU28),AQ27,$AQ$5+23))</f>
        <v/>
      </c>
      <c r="AR28" s="62" t="str">
        <f t="shared" si="14"/>
        <v/>
      </c>
      <c r="AS28" s="76" t="str">
        <f t="shared" si="4"/>
        <v/>
      </c>
      <c r="AT28" s="149" t="str">
        <f t="shared" si="5"/>
        <v/>
      </c>
      <c r="AU28" s="239">
        <f t="shared" si="6"/>
        <v>0</v>
      </c>
      <c r="AV28" s="345" t="str">
        <f t="shared" si="15"/>
        <v/>
      </c>
      <c r="AW28" s="137" t="str">
        <f t="shared" si="16"/>
        <v/>
      </c>
    </row>
    <row r="29" spans="1:49" ht="26.1" customHeight="1">
      <c r="A29" s="7">
        <v>25</v>
      </c>
      <c r="B29" s="6"/>
      <c r="C29" s="188"/>
      <c r="D29" s="242"/>
      <c r="E29" s="316"/>
      <c r="G29" s="293">
        <v>25</v>
      </c>
      <c r="H29" s="424">
        <v>13</v>
      </c>
      <c r="I29" s="39" t="str">
        <f t="shared" si="0"/>
        <v/>
      </c>
      <c r="J29" s="39">
        <f>IF(M29+M30=0,0,IF(M29=M30,2,IF(M29&lt;M30,1,5)))</f>
        <v>0</v>
      </c>
      <c r="K29" s="39">
        <f>IF(N30="","",IF(OR(AND(N30&gt;0,N30&lt;5)),1,0))</f>
        <v>0</v>
      </c>
      <c r="L29" s="39">
        <f t="shared" si="78"/>
        <v>0</v>
      </c>
      <c r="M29" s="122"/>
      <c r="N29" s="8">
        <f t="shared" ref="N29" si="85">SUM(M29-M30)</f>
        <v>0</v>
      </c>
      <c r="O29" s="87"/>
      <c r="P29" s="447">
        <v>1</v>
      </c>
      <c r="Q29" s="43" t="str">
        <f>IF(M27=M28," ",IF(M27&lt;M28,I27,I28))</f>
        <v xml:space="preserve"> </v>
      </c>
      <c r="R29" s="161">
        <f>IF(U29+U30=0,0,IF(U29=U30,2,IF(U29&lt;U30,1,5)))</f>
        <v>0</v>
      </c>
      <c r="S29" s="39">
        <f>IF(V30="","",IF(OR(AND(V30&gt;0,V30&lt;5)),1,0))</f>
        <v>0</v>
      </c>
      <c r="T29" s="39">
        <f t="shared" si="2"/>
        <v>0</v>
      </c>
      <c r="U29" s="122"/>
      <c r="V29" s="8">
        <f t="shared" ref="V29" si="86">SUM(U29-U30)</f>
        <v>0</v>
      </c>
      <c r="W29" s="1"/>
      <c r="X29" s="447">
        <v>7</v>
      </c>
      <c r="Y29" s="61" t="str">
        <f>IF(U27=U28," ",IF(U27&lt;U28,Q27,Q28))</f>
        <v xml:space="preserve"> </v>
      </c>
      <c r="Z29" s="66">
        <f>IF(AC29+AC30=0,0,IF(AC29=AC30,2,IF(AC29&lt;AC30,1,5)))</f>
        <v>0</v>
      </c>
      <c r="AA29" s="39">
        <f>IF(AD30="","",IF(OR(AND(AD30&gt;0,AD30&lt;5)),1,0))</f>
        <v>0</v>
      </c>
      <c r="AB29" s="39">
        <f t="shared" si="3"/>
        <v>0</v>
      </c>
      <c r="AC29" s="122"/>
      <c r="AD29" s="65">
        <f t="shared" ref="AD29" si="87">SUM(AC29-AC30)</f>
        <v>0</v>
      </c>
      <c r="AE29" s="1"/>
      <c r="AF29" s="13">
        <v>25</v>
      </c>
      <c r="AG29" s="126" t="str">
        <f t="shared" si="23"/>
        <v/>
      </c>
      <c r="AH29" s="59">
        <f t="shared" si="8"/>
        <v>0</v>
      </c>
      <c r="AI29" s="59">
        <f t="shared" si="9"/>
        <v>0</v>
      </c>
      <c r="AJ29" s="335">
        <f t="shared" si="10"/>
        <v>0</v>
      </c>
      <c r="AK29" s="342">
        <f t="shared" si="11"/>
        <v>0</v>
      </c>
      <c r="AL29" s="36">
        <f t="shared" si="12"/>
        <v>0</v>
      </c>
      <c r="AM29"/>
      <c r="AN29" s="179" t="str">
        <f t="shared" si="13"/>
        <v/>
      </c>
      <c r="AO29" s="87"/>
      <c r="AP29" s="62" t="str">
        <f>IF(AG29="","",SMALL(AN$5:AN$30,ROWS(AH$5:AH29)))</f>
        <v/>
      </c>
      <c r="AQ29" s="62" t="str">
        <f>IF(AP29="","",IF(AND(AS28=AS29,AT28=AT29,AU28=AU29),AQ28,$AQ$5+24))</f>
        <v/>
      </c>
      <c r="AR29" s="62" t="str">
        <f t="shared" si="14"/>
        <v/>
      </c>
      <c r="AS29" s="76" t="str">
        <f t="shared" si="4"/>
        <v/>
      </c>
      <c r="AT29" s="149" t="str">
        <f t="shared" si="5"/>
        <v/>
      </c>
      <c r="AU29" s="239">
        <f t="shared" si="6"/>
        <v>0</v>
      </c>
      <c r="AV29" s="345" t="str">
        <f t="shared" si="15"/>
        <v/>
      </c>
      <c r="AW29" s="137" t="str">
        <f t="shared" si="16"/>
        <v/>
      </c>
    </row>
    <row r="30" spans="1:49" ht="26.1" customHeight="1" thickBot="1">
      <c r="A30" s="10">
        <v>26</v>
      </c>
      <c r="B30" s="10"/>
      <c r="C30" s="189"/>
      <c r="D30" s="241"/>
      <c r="E30" s="291"/>
      <c r="G30" s="293">
        <v>26</v>
      </c>
      <c r="H30" s="425"/>
      <c r="I30" s="40" t="str">
        <f t="shared" si="0"/>
        <v/>
      </c>
      <c r="J30" s="40">
        <f>IF(M29+M30=0,0,IF(M29=M30,2,IF(M29&gt;M30,1,5)))</f>
        <v>0</v>
      </c>
      <c r="K30" s="124">
        <f>IF(N29="","",IF(OR(AND(N29&gt;0,N29&lt;5)),1,0))</f>
        <v>0</v>
      </c>
      <c r="L30" s="124">
        <f t="shared" si="78"/>
        <v>0</v>
      </c>
      <c r="M30" s="123"/>
      <c r="N30" s="9">
        <f t="shared" ref="N30" si="88">SUM(M30-M29)</f>
        <v>0</v>
      </c>
      <c r="O30" s="87"/>
      <c r="P30" s="448"/>
      <c r="Q30" s="304" t="str">
        <f>IF(M29=M30," ",IF(M29&lt;M30,I29,I30))</f>
        <v xml:space="preserve"> </v>
      </c>
      <c r="R30" s="300">
        <f>IF(U29+U30=0,0,IF(U29=U30,2,IF(U29&gt;U30,1,5)))</f>
        <v>0</v>
      </c>
      <c r="S30" s="124">
        <f>IF(V29="","",IF(OR(AND(V29&gt;0,V29&lt;5)),1,0))</f>
        <v>0</v>
      </c>
      <c r="T30" s="124">
        <f t="shared" si="2"/>
        <v>0</v>
      </c>
      <c r="U30" s="123"/>
      <c r="V30" s="9">
        <f t="shared" ref="V30" si="89">SUM(U30-U29)</f>
        <v>0</v>
      </c>
      <c r="W30" s="1"/>
      <c r="X30" s="448"/>
      <c r="Y30" s="68" t="str">
        <f>IF(U29=U30," ",IF(U29&lt;U30,Q29,Q30))</f>
        <v xml:space="preserve"> </v>
      </c>
      <c r="Z30" s="67">
        <f>IF(AC29+AC30=0,0,IF(AC29=AC30,2,IF(AC29&gt;AC30,1,5)))</f>
        <v>0</v>
      </c>
      <c r="AA30" s="124">
        <f>IF(AD29="","",IF(OR(AND(AD29&gt;0,AD29&lt;5)),1,0))</f>
        <v>0</v>
      </c>
      <c r="AB30" s="124">
        <f t="shared" si="3"/>
        <v>0</v>
      </c>
      <c r="AC30" s="123"/>
      <c r="AD30" s="9">
        <f t="shared" ref="AD30" si="90">SUM(AC30-AC29)</f>
        <v>0</v>
      </c>
      <c r="AE30" s="1"/>
      <c r="AF30" s="33">
        <v>26</v>
      </c>
      <c r="AG30" s="9" t="str">
        <f t="shared" si="23"/>
        <v/>
      </c>
      <c r="AH30" s="59">
        <f t="shared" si="8"/>
        <v>0</v>
      </c>
      <c r="AI30" s="59">
        <f t="shared" si="9"/>
        <v>0</v>
      </c>
      <c r="AJ30" s="335">
        <f t="shared" si="10"/>
        <v>0</v>
      </c>
      <c r="AK30" s="343">
        <f t="shared" si="11"/>
        <v>0</v>
      </c>
      <c r="AL30" s="35">
        <f t="shared" si="12"/>
        <v>0</v>
      </c>
      <c r="AM30"/>
      <c r="AN30" s="179" t="str">
        <f t="shared" si="13"/>
        <v/>
      </c>
      <c r="AO30" s="99"/>
      <c r="AP30" s="62" t="str">
        <f>IF(AG30="","",SMALL(AN$5:AN$30,ROWS(AH$5:AH30)))</f>
        <v/>
      </c>
      <c r="AQ30" s="78" t="str">
        <f>IF(AP30="","",IF(AND(AS29=AS30,AT29=AT30,AU29=AU30),AQ29,$AQ$5+25))</f>
        <v/>
      </c>
      <c r="AR30" s="148" t="str">
        <f t="shared" si="14"/>
        <v/>
      </c>
      <c r="AS30" s="100" t="str">
        <f t="shared" si="4"/>
        <v/>
      </c>
      <c r="AT30" s="150" t="str">
        <f t="shared" si="5"/>
        <v/>
      </c>
      <c r="AU30" s="240">
        <f t="shared" si="6"/>
        <v>0</v>
      </c>
      <c r="AV30" s="346" t="str">
        <f t="shared" si="15"/>
        <v/>
      </c>
      <c r="AW30" s="138" t="str">
        <f t="shared" si="16"/>
        <v/>
      </c>
    </row>
    <row r="31" spans="1:49" ht="26.1" customHeight="1">
      <c r="E31" s="1">
        <f>SUM(E5:E30)</f>
        <v>0</v>
      </c>
      <c r="G31" s="1"/>
      <c r="I31"/>
      <c r="J31" s="87">
        <f>SUM(J5:J30)</f>
        <v>0</v>
      </c>
      <c r="K31" s="87">
        <f>SUM(K5:K30)</f>
        <v>0</v>
      </c>
      <c r="L31" s="87">
        <f>SUM(L5:L30)</f>
        <v>0</v>
      </c>
      <c r="M31" s="1">
        <f>SUM(M5:M30)</f>
        <v>0</v>
      </c>
      <c r="N31" s="87">
        <f>SUM(N5:N30)</f>
        <v>0</v>
      </c>
      <c r="O31" s="87"/>
      <c r="R31" s="1">
        <f>SUM(R5:R30)</f>
        <v>0</v>
      </c>
      <c r="S31" s="1">
        <f>SUM(S5:S30)</f>
        <v>0</v>
      </c>
      <c r="T31" s="1">
        <f>SUM(T5:T30)</f>
        <v>0</v>
      </c>
      <c r="U31" s="1">
        <f>SUM(U5:U30)</f>
        <v>0</v>
      </c>
      <c r="V31" s="87">
        <f>SUM(V5:V30)</f>
        <v>0</v>
      </c>
      <c r="W31" s="1"/>
      <c r="Y31" s="87"/>
      <c r="Z31" s="87">
        <f>SUM(Z5:Z30)</f>
        <v>0</v>
      </c>
      <c r="AA31" s="87">
        <f>SUM(AA5:AA30)</f>
        <v>0</v>
      </c>
      <c r="AB31" s="87">
        <f>SUM(AB5:AB30)</f>
        <v>0</v>
      </c>
      <c r="AC31" s="1">
        <f>SUM(AC5:AC30)</f>
        <v>0</v>
      </c>
      <c r="AD31" s="87">
        <f>SUM(AD5:AD30)</f>
        <v>0</v>
      </c>
      <c r="AE31" s="1">
        <f>SUM(M31+U31+AC31)</f>
        <v>0</v>
      </c>
      <c r="AG31"/>
      <c r="AH31" s="226">
        <f>SUM(AH5:AH30)</f>
        <v>0</v>
      </c>
      <c r="AI31" s="323">
        <f>SUM(AI5:AI30)</f>
        <v>0</v>
      </c>
      <c r="AJ31" s="323">
        <f>SUM(AJ5:AJ30)</f>
        <v>0</v>
      </c>
      <c r="AK31" s="323">
        <f>SUM(AK5:AK30)</f>
        <v>0</v>
      </c>
      <c r="AL31" s="323">
        <f>SUM(AL5:AL30)</f>
        <v>0</v>
      </c>
      <c r="AM31" s="87"/>
      <c r="AN31" s="87"/>
      <c r="AO31" s="87"/>
      <c r="AP31" s="87"/>
      <c r="AQ31" s="87"/>
      <c r="AR31" s="87"/>
      <c r="AS31" s="226">
        <f>SUM(AS5:AS30)</f>
        <v>0</v>
      </c>
      <c r="AT31" s="323">
        <f>SUM(AT5:AT30)</f>
        <v>0</v>
      </c>
      <c r="AU31" s="323">
        <f>SUM(AU5:AU30)</f>
        <v>0</v>
      </c>
      <c r="AV31" s="358">
        <f>SUM(AV5:AV30)</f>
        <v>0</v>
      </c>
      <c r="AW31" s="358">
        <f>SUM(AW5:AW30)</f>
        <v>0</v>
      </c>
    </row>
    <row r="32" spans="1:49" ht="26.1" customHeight="1">
      <c r="E32" s="1">
        <v>351</v>
      </c>
      <c r="G32" s="1"/>
      <c r="H32" s="236"/>
      <c r="I32" s="237"/>
      <c r="J32" s="216">
        <v>52</v>
      </c>
      <c r="K32" s="216"/>
      <c r="L32" s="216"/>
      <c r="M32" s="217"/>
      <c r="N32" s="87" t="str">
        <f>IF(N31=0,"OK",ERREUR)</f>
        <v>OK</v>
      </c>
      <c r="O32" s="87"/>
      <c r="P32" s="236"/>
      <c r="Q32" s="217"/>
      <c r="R32" s="217">
        <v>52</v>
      </c>
      <c r="S32" s="217"/>
      <c r="T32" s="217"/>
      <c r="U32" s="217"/>
      <c r="V32" s="87" t="str">
        <f>IF(V31=0,"OK",ERREUR)</f>
        <v>OK</v>
      </c>
      <c r="W32" s="217"/>
      <c r="X32" s="236"/>
      <c r="Y32" s="216"/>
      <c r="Z32" s="216">
        <v>52</v>
      </c>
      <c r="AA32" s="216"/>
      <c r="AB32" s="216"/>
      <c r="AC32" s="217"/>
      <c r="AD32" s="87" t="str">
        <f>IF(AD31=0,"OK",ERREUR)</f>
        <v>OK</v>
      </c>
      <c r="AE32" s="217"/>
      <c r="AF32" s="217"/>
      <c r="AG32" s="216"/>
      <c r="AH32" s="227">
        <f>SUM(J32+R32+Z32)</f>
        <v>156</v>
      </c>
      <c r="AI32" s="214" t="str">
        <f>IF(AI31=0,"OK",ERREUR)</f>
        <v>OK</v>
      </c>
      <c r="AJ32" s="216"/>
      <c r="AK32" s="216"/>
      <c r="AL32" s="216"/>
      <c r="AM32" s="216"/>
      <c r="AN32" s="216"/>
      <c r="AO32" s="216"/>
      <c r="AP32" s="216"/>
      <c r="AQ32" s="216"/>
      <c r="AR32" s="216"/>
      <c r="AS32" s="227">
        <v>156</v>
      </c>
      <c r="AT32" s="214" t="str">
        <f>IF(AT31=0,"OK",ERREUR)</f>
        <v>OK</v>
      </c>
      <c r="AU32" s="228"/>
      <c r="AV32" s="359">
        <f>+AK32</f>
        <v>0</v>
      </c>
      <c r="AW32" s="359">
        <f>+AL32</f>
        <v>0</v>
      </c>
    </row>
    <row r="33" spans="1:47" ht="23.25" customHeight="1">
      <c r="C33" s="421" t="s">
        <v>84</v>
      </c>
      <c r="D33" s="421"/>
      <c r="G33" s="1"/>
      <c r="J33" s="1"/>
      <c r="K33" s="1"/>
      <c r="L33" s="1"/>
      <c r="M33" s="1"/>
      <c r="N33" s="1"/>
      <c r="O33" s="1"/>
      <c r="P33" s="1"/>
      <c r="R33" s="1"/>
      <c r="S33" s="1"/>
      <c r="T33" s="1"/>
      <c r="U33" s="1"/>
      <c r="V33" s="1"/>
      <c r="W33" s="1"/>
      <c r="X33" s="1"/>
      <c r="Y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ht="26.25">
      <c r="A34" s="420" t="s">
        <v>119</v>
      </c>
      <c r="B34" s="420"/>
      <c r="C34" s="420"/>
      <c r="D34" s="430" t="s">
        <v>107</v>
      </c>
      <c r="E34" s="430"/>
      <c r="F34" s="430"/>
      <c r="G34" s="1"/>
      <c r="H34" s="1"/>
      <c r="I34" s="1"/>
      <c r="J34" s="20"/>
      <c r="K34" s="20"/>
      <c r="L34" s="20"/>
      <c r="M34" s="20"/>
      <c r="N34" s="20"/>
      <c r="O34" s="20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27"/>
    </row>
    <row r="35" spans="1:47" customFormat="1" ht="24.75" customHeight="1"/>
    <row r="36" spans="1:47" customFormat="1" ht="24.75" customHeight="1"/>
    <row r="37" spans="1:47" customFormat="1" ht="24.75" customHeight="1"/>
    <row r="38" spans="1:47" customFormat="1" ht="24.75" customHeight="1"/>
    <row r="39" spans="1:47" ht="26.25">
      <c r="A39" s="1"/>
      <c r="B39" s="1"/>
      <c r="C39" s="1"/>
      <c r="F39" s="1"/>
      <c r="G39" s="1"/>
      <c r="H39" s="1"/>
      <c r="I39" s="1"/>
      <c r="J39" s="1"/>
      <c r="K39" s="1"/>
      <c r="L39" s="1"/>
      <c r="M39" s="20"/>
      <c r="N39" s="20"/>
      <c r="O39" s="20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 s="87"/>
      <c r="AK39" s="87"/>
      <c r="AL39" s="87"/>
      <c r="AM39" s="1"/>
      <c r="AN39" s="1"/>
      <c r="AO39" s="1"/>
      <c r="AP39" s="1"/>
      <c r="AQ39" s="1"/>
      <c r="AR39" s="27"/>
    </row>
    <row r="40" spans="1:47" ht="26.25">
      <c r="A40" s="19" t="s">
        <v>61</v>
      </c>
      <c r="B40" s="1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69" t="s">
        <v>128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 s="210"/>
      <c r="AK40" s="210"/>
      <c r="AL40" s="210"/>
      <c r="AM40" s="1"/>
      <c r="AN40" s="1"/>
      <c r="AO40" s="1"/>
      <c r="AP40" s="1"/>
      <c r="AQ40" s="1"/>
      <c r="AR40" s="1"/>
    </row>
    <row r="41" spans="1:47" ht="26.25">
      <c r="A41" s="19" t="s">
        <v>145</v>
      </c>
      <c r="B41" s="1"/>
      <c r="D41" s="20"/>
      <c r="E41" s="20"/>
      <c r="F41" s="20"/>
      <c r="G41" s="20"/>
      <c r="H41" s="20"/>
      <c r="I41" s="20"/>
      <c r="J41" s="20"/>
      <c r="K41" s="20"/>
      <c r="L41" s="20"/>
      <c r="M41" s="20"/>
      <c r="P41" s="269" t="s">
        <v>129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 s="210"/>
      <c r="AK41" s="210"/>
      <c r="AL41" s="210"/>
      <c r="AO41" s="1"/>
      <c r="AP41" s="1"/>
      <c r="AQ41" s="1"/>
      <c r="AR41" s="27"/>
    </row>
    <row r="42" spans="1:47" ht="26.25">
      <c r="A42" s="19" t="s">
        <v>133</v>
      </c>
      <c r="B42" s="1"/>
      <c r="D42" s="20"/>
      <c r="E42" s="20"/>
      <c r="F42" s="20"/>
      <c r="G42" s="20"/>
      <c r="H42" s="20"/>
      <c r="I42" s="20"/>
      <c r="J42" s="20"/>
      <c r="K42" s="20"/>
      <c r="L42" s="20"/>
      <c r="M42" s="20"/>
      <c r="P42" s="269" t="s">
        <v>130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 s="210"/>
      <c r="AK42" s="210"/>
      <c r="AL42" s="210"/>
      <c r="AO42" s="1"/>
      <c r="AP42" s="1"/>
      <c r="AQ42" s="1"/>
      <c r="AR42" s="27"/>
    </row>
    <row r="43" spans="1:47" ht="26.25">
      <c r="A43" s="19" t="s">
        <v>134</v>
      </c>
      <c r="B43" s="1"/>
      <c r="D43" s="19"/>
      <c r="E43" s="20"/>
      <c r="F43" s="20"/>
      <c r="G43" s="20"/>
      <c r="H43" s="20"/>
      <c r="I43" s="20"/>
      <c r="J43" s="20"/>
      <c r="K43" s="20"/>
      <c r="L43" s="20"/>
      <c r="M43" s="20"/>
      <c r="P43" s="269" t="s">
        <v>131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 s="210"/>
      <c r="AK43" s="210"/>
      <c r="AL43" s="210"/>
    </row>
    <row r="44" spans="1:47" ht="26.25">
      <c r="A44" s="19" t="s">
        <v>135</v>
      </c>
      <c r="B44" s="1"/>
      <c r="D44" s="20"/>
      <c r="E44" s="20"/>
      <c r="F44" s="20"/>
      <c r="I44" s="20"/>
      <c r="J44" s="20"/>
      <c r="K44" s="20"/>
      <c r="L44" s="20"/>
      <c r="M44" s="20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 s="210"/>
      <c r="AK44" s="210"/>
      <c r="AL44" s="210"/>
    </row>
    <row r="45" spans="1:47" ht="26.25">
      <c r="A45" s="19" t="s">
        <v>101</v>
      </c>
      <c r="B45" s="1"/>
      <c r="D45" s="20"/>
      <c r="E45" s="20"/>
      <c r="F45" s="20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 s="210"/>
      <c r="AK45" s="210"/>
      <c r="AL45" s="210"/>
    </row>
    <row r="46" spans="1:47"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9" spans="6:6" ht="26.25">
      <c r="F49" s="20"/>
    </row>
    <row r="50" spans="6:6" ht="26.25">
      <c r="F50" s="20"/>
    </row>
    <row r="51" spans="6:6" ht="26.25">
      <c r="F51" s="20"/>
    </row>
    <row r="52" spans="6:6" ht="26.25">
      <c r="F52" s="20"/>
    </row>
    <row r="53" spans="6:6" ht="26.25">
      <c r="F53" s="20"/>
    </row>
  </sheetData>
  <sheetProtection sheet="1" formatCells="0" formatColumns="0" formatRows="0" insertColumns="0" insertRows="0" insertHyperlinks="0" deleteColumns="0" deleteRows="0" sort="0"/>
  <mergeCells count="56">
    <mergeCell ref="AV3:AV4"/>
    <mergeCell ref="AW3:AW4"/>
    <mergeCell ref="A34:C34"/>
    <mergeCell ref="H21:H22"/>
    <mergeCell ref="P21:P22"/>
    <mergeCell ref="X21:X22"/>
    <mergeCell ref="H23:H24"/>
    <mergeCell ref="P23:P24"/>
    <mergeCell ref="D34:F34"/>
    <mergeCell ref="H17:H18"/>
    <mergeCell ref="P17:P18"/>
    <mergeCell ref="X17:X18"/>
    <mergeCell ref="H11:H12"/>
    <mergeCell ref="P11:P12"/>
    <mergeCell ref="X11:X12"/>
    <mergeCell ref="H13:H14"/>
    <mergeCell ref="P13:P14"/>
    <mergeCell ref="X13:X14"/>
    <mergeCell ref="A1:C1"/>
    <mergeCell ref="I1:M1"/>
    <mergeCell ref="H15:H16"/>
    <mergeCell ref="P15:P16"/>
    <mergeCell ref="X15:X16"/>
    <mergeCell ref="H7:H8"/>
    <mergeCell ref="P7:P8"/>
    <mergeCell ref="X7:X8"/>
    <mergeCell ref="H9:H10"/>
    <mergeCell ref="P9:P10"/>
    <mergeCell ref="X9:X10"/>
    <mergeCell ref="K3:K4"/>
    <mergeCell ref="L3:L4"/>
    <mergeCell ref="S3:S4"/>
    <mergeCell ref="T3:T4"/>
    <mergeCell ref="AQ3:AU3"/>
    <mergeCell ref="H5:H6"/>
    <mergeCell ref="P5:P6"/>
    <mergeCell ref="X5:X6"/>
    <mergeCell ref="AH3:AJ3"/>
    <mergeCell ref="AA3:AA4"/>
    <mergeCell ref="AB3:AB4"/>
    <mergeCell ref="AK3:AK4"/>
    <mergeCell ref="AL3:AL4"/>
    <mergeCell ref="H19:H20"/>
    <mergeCell ref="P19:P20"/>
    <mergeCell ref="C33:D33"/>
    <mergeCell ref="X23:X24"/>
    <mergeCell ref="H29:H30"/>
    <mergeCell ref="P29:P30"/>
    <mergeCell ref="X29:X30"/>
    <mergeCell ref="H25:H26"/>
    <mergeCell ref="P25:P26"/>
    <mergeCell ref="X25:X26"/>
    <mergeCell ref="H27:H28"/>
    <mergeCell ref="P27:P28"/>
    <mergeCell ref="X27:X28"/>
    <mergeCell ref="X19:X20"/>
  </mergeCells>
  <conditionalFormatting sqref="C29:C30">
    <cfRule type="duplicateValues" dxfId="425" priority="122"/>
  </conditionalFormatting>
  <conditionalFormatting sqref="M5:M6">
    <cfRule type="duplicateValues" dxfId="424" priority="403"/>
    <cfRule type="iconSet" priority="402">
      <iconSet>
        <cfvo type="percent" val="0"/>
        <cfvo type="percent" val="12"/>
        <cfvo type="percent" val="13"/>
      </iconSet>
    </cfRule>
  </conditionalFormatting>
  <conditionalFormatting sqref="M7:M8">
    <cfRule type="duplicateValues" dxfId="423" priority="401"/>
    <cfRule type="iconSet" priority="400">
      <iconSet>
        <cfvo type="percent" val="0"/>
        <cfvo type="percent" val="12"/>
        <cfvo type="percent" val="13"/>
      </iconSet>
    </cfRule>
  </conditionalFormatting>
  <conditionalFormatting sqref="M9:M10">
    <cfRule type="iconSet" priority="398">
      <iconSet>
        <cfvo type="percent" val="0"/>
        <cfvo type="percent" val="12"/>
        <cfvo type="percent" val="13"/>
      </iconSet>
    </cfRule>
    <cfRule type="duplicateValues" dxfId="422" priority="399"/>
  </conditionalFormatting>
  <conditionalFormatting sqref="M11:M12">
    <cfRule type="iconSet" priority="396">
      <iconSet>
        <cfvo type="percent" val="0"/>
        <cfvo type="percent" val="12"/>
        <cfvo type="percent" val="13"/>
      </iconSet>
    </cfRule>
    <cfRule type="duplicateValues" dxfId="421" priority="397"/>
  </conditionalFormatting>
  <conditionalFormatting sqref="M13:M14">
    <cfRule type="duplicateValues" dxfId="420" priority="395"/>
    <cfRule type="iconSet" priority="394">
      <iconSet>
        <cfvo type="percent" val="0"/>
        <cfvo type="percent" val="12"/>
        <cfvo type="percent" val="13"/>
      </iconSet>
    </cfRule>
  </conditionalFormatting>
  <conditionalFormatting sqref="M15:M16">
    <cfRule type="duplicateValues" dxfId="419" priority="393"/>
    <cfRule type="iconSet" priority="392">
      <iconSet>
        <cfvo type="percent" val="0"/>
        <cfvo type="percent" val="12"/>
        <cfvo type="percent" val="13"/>
      </iconSet>
    </cfRule>
  </conditionalFormatting>
  <conditionalFormatting sqref="M17:M18">
    <cfRule type="iconSet" priority="390">
      <iconSet>
        <cfvo type="percent" val="0"/>
        <cfvo type="percent" val="12"/>
        <cfvo type="percent" val="13"/>
      </iconSet>
    </cfRule>
    <cfRule type="duplicateValues" dxfId="418" priority="391"/>
  </conditionalFormatting>
  <conditionalFormatting sqref="M19:M20">
    <cfRule type="duplicateValues" dxfId="417" priority="389"/>
    <cfRule type="iconSet" priority="388">
      <iconSet>
        <cfvo type="percent" val="0"/>
        <cfvo type="percent" val="12"/>
        <cfvo type="percent" val="13"/>
      </iconSet>
    </cfRule>
  </conditionalFormatting>
  <conditionalFormatting sqref="M21:M22">
    <cfRule type="iconSet" priority="386">
      <iconSet>
        <cfvo type="percent" val="0"/>
        <cfvo type="percent" val="12"/>
        <cfvo type="percent" val="13"/>
      </iconSet>
    </cfRule>
    <cfRule type="duplicateValues" dxfId="416" priority="387"/>
  </conditionalFormatting>
  <conditionalFormatting sqref="M23:M24">
    <cfRule type="duplicateValues" dxfId="415" priority="385"/>
    <cfRule type="iconSet" priority="384">
      <iconSet>
        <cfvo type="percent" val="0"/>
        <cfvo type="percent" val="12"/>
        <cfvo type="percent" val="13"/>
      </iconSet>
    </cfRule>
  </conditionalFormatting>
  <conditionalFormatting sqref="M25:M26">
    <cfRule type="iconSet" priority="382">
      <iconSet>
        <cfvo type="percent" val="0"/>
        <cfvo type="percent" val="12"/>
        <cfvo type="percent" val="13"/>
      </iconSet>
    </cfRule>
    <cfRule type="duplicateValues" dxfId="414" priority="383"/>
  </conditionalFormatting>
  <conditionalFormatting sqref="M27:M28">
    <cfRule type="iconSet" priority="380">
      <iconSet>
        <cfvo type="percent" val="0"/>
        <cfvo type="percent" val="12"/>
        <cfvo type="percent" val="13"/>
      </iconSet>
    </cfRule>
    <cfRule type="duplicateValues" dxfId="413" priority="381"/>
  </conditionalFormatting>
  <conditionalFormatting sqref="M29:M30">
    <cfRule type="duplicateValues" dxfId="412" priority="379"/>
    <cfRule type="iconSet" priority="378">
      <iconSet>
        <cfvo type="percent" val="0"/>
        <cfvo type="percent" val="12"/>
        <cfvo type="percent" val="13"/>
      </iconSet>
    </cfRule>
  </conditionalFormatting>
  <conditionalFormatting sqref="N32:O32 V32 AD32 AI32 AT32">
    <cfRule type="containsText" dxfId="411" priority="323" operator="containsText" text="ERREUR">
      <formula>NOT(ISERROR(SEARCH("ERREUR",N32)))</formula>
    </cfRule>
    <cfRule type="containsText" dxfId="410" priority="322" operator="containsText" text="OK">
      <formula>NOT(ISERROR(SEARCH("OK",N32)))</formula>
    </cfRule>
  </conditionalFormatting>
  <conditionalFormatting sqref="U5:U6">
    <cfRule type="iconSet" priority="376">
      <iconSet>
        <cfvo type="percent" val="0"/>
        <cfvo type="percent" val="12"/>
        <cfvo type="percent" val="13"/>
      </iconSet>
    </cfRule>
    <cfRule type="duplicateValues" dxfId="409" priority="377"/>
  </conditionalFormatting>
  <conditionalFormatting sqref="U7:U8">
    <cfRule type="duplicateValues" dxfId="408" priority="375"/>
    <cfRule type="iconSet" priority="374">
      <iconSet>
        <cfvo type="percent" val="0"/>
        <cfvo type="percent" val="12"/>
        <cfvo type="percent" val="13"/>
      </iconSet>
    </cfRule>
  </conditionalFormatting>
  <conditionalFormatting sqref="U9:U10">
    <cfRule type="duplicateValues" dxfId="407" priority="373"/>
    <cfRule type="iconSet" priority="372">
      <iconSet>
        <cfvo type="percent" val="0"/>
        <cfvo type="percent" val="12"/>
        <cfvo type="percent" val="13"/>
      </iconSet>
    </cfRule>
  </conditionalFormatting>
  <conditionalFormatting sqref="U11:U12">
    <cfRule type="duplicateValues" dxfId="406" priority="371"/>
    <cfRule type="iconSet" priority="370">
      <iconSet>
        <cfvo type="percent" val="0"/>
        <cfvo type="percent" val="12"/>
        <cfvo type="percent" val="13"/>
      </iconSet>
    </cfRule>
  </conditionalFormatting>
  <conditionalFormatting sqref="U13:U14">
    <cfRule type="duplicateValues" dxfId="405" priority="369"/>
    <cfRule type="iconSet" priority="368">
      <iconSet>
        <cfvo type="percent" val="0"/>
        <cfvo type="percent" val="12"/>
        <cfvo type="percent" val="13"/>
      </iconSet>
    </cfRule>
  </conditionalFormatting>
  <conditionalFormatting sqref="U15:U16">
    <cfRule type="duplicateValues" dxfId="404" priority="367"/>
    <cfRule type="iconSet" priority="366">
      <iconSet>
        <cfvo type="percent" val="0"/>
        <cfvo type="percent" val="12"/>
        <cfvo type="percent" val="13"/>
      </iconSet>
    </cfRule>
  </conditionalFormatting>
  <conditionalFormatting sqref="U17:U18">
    <cfRule type="duplicateValues" dxfId="403" priority="365"/>
    <cfRule type="iconSet" priority="364">
      <iconSet>
        <cfvo type="percent" val="0"/>
        <cfvo type="percent" val="12"/>
        <cfvo type="percent" val="13"/>
      </iconSet>
    </cfRule>
  </conditionalFormatting>
  <conditionalFormatting sqref="U19:U20">
    <cfRule type="duplicateValues" dxfId="402" priority="363"/>
    <cfRule type="iconSet" priority="362">
      <iconSet>
        <cfvo type="percent" val="0"/>
        <cfvo type="percent" val="12"/>
        <cfvo type="percent" val="13"/>
      </iconSet>
    </cfRule>
  </conditionalFormatting>
  <conditionalFormatting sqref="U21:U22">
    <cfRule type="duplicateValues" dxfId="401" priority="361"/>
    <cfRule type="iconSet" priority="360">
      <iconSet>
        <cfvo type="percent" val="0"/>
        <cfvo type="percent" val="12"/>
        <cfvo type="percent" val="13"/>
      </iconSet>
    </cfRule>
  </conditionalFormatting>
  <conditionalFormatting sqref="U23:U24">
    <cfRule type="duplicateValues" dxfId="400" priority="359"/>
    <cfRule type="iconSet" priority="358">
      <iconSet>
        <cfvo type="percent" val="0"/>
        <cfvo type="percent" val="12"/>
        <cfvo type="percent" val="13"/>
      </iconSet>
    </cfRule>
  </conditionalFormatting>
  <conditionalFormatting sqref="U25:U26">
    <cfRule type="iconSet" priority="356">
      <iconSet>
        <cfvo type="percent" val="0"/>
        <cfvo type="percent" val="12"/>
        <cfvo type="percent" val="13"/>
      </iconSet>
    </cfRule>
    <cfRule type="duplicateValues" dxfId="399" priority="357"/>
  </conditionalFormatting>
  <conditionalFormatting sqref="U27:U28">
    <cfRule type="iconSet" priority="354">
      <iconSet>
        <cfvo type="percent" val="0"/>
        <cfvo type="percent" val="12"/>
        <cfvo type="percent" val="13"/>
      </iconSet>
    </cfRule>
    <cfRule type="duplicateValues" dxfId="398" priority="355"/>
  </conditionalFormatting>
  <conditionalFormatting sqref="U29:U30">
    <cfRule type="duplicateValues" dxfId="397" priority="353"/>
    <cfRule type="iconSet" priority="352">
      <iconSet>
        <cfvo type="percent" val="0"/>
        <cfvo type="percent" val="12"/>
        <cfvo type="percent" val="13"/>
      </iconSet>
    </cfRule>
  </conditionalFormatting>
  <conditionalFormatting sqref="AC5:AC6">
    <cfRule type="duplicateValues" dxfId="396" priority="118"/>
    <cfRule type="iconSet" priority="117">
      <iconSet>
        <cfvo type="percent" val="0"/>
        <cfvo type="percent" val="12"/>
        <cfvo type="percent" val="13"/>
      </iconSet>
    </cfRule>
    <cfRule type="iconSet" priority="69">
      <iconSet>
        <cfvo type="percent" val="0"/>
        <cfvo type="percent" val="12"/>
        <cfvo type="percent" val="13"/>
      </iconSet>
    </cfRule>
    <cfRule type="iconSet" priority="47">
      <iconSet>
        <cfvo type="percent" val="0"/>
        <cfvo type="percent" val="12"/>
        <cfvo type="percent" val="13"/>
      </iconSet>
    </cfRule>
    <cfRule type="duplicateValues" dxfId="395" priority="48"/>
    <cfRule type="iconSet" priority="93">
      <iconSet>
        <cfvo type="percent" val="0"/>
        <cfvo type="percent" val="12"/>
        <cfvo type="percent" val="13"/>
      </iconSet>
    </cfRule>
    <cfRule type="duplicateValues" dxfId="394" priority="94"/>
    <cfRule type="duplicateValues" dxfId="393" priority="351"/>
    <cfRule type="duplicateValues" dxfId="392" priority="70"/>
    <cfRule type="iconSet" priority="350">
      <iconSet>
        <cfvo type="percent" val="0"/>
        <cfvo type="percent" val="12"/>
        <cfvo type="percent" val="13"/>
      </iconSet>
    </cfRule>
    <cfRule type="iconSet" priority="27">
      <iconSet>
        <cfvo type="percent" val="0"/>
        <cfvo type="percent" val="12"/>
        <cfvo type="percent" val="13"/>
      </iconSet>
    </cfRule>
    <cfRule type="duplicateValues" dxfId="391" priority="28"/>
  </conditionalFormatting>
  <conditionalFormatting sqref="AC7:AC8">
    <cfRule type="duplicateValues" dxfId="390" priority="68"/>
    <cfRule type="duplicateValues" dxfId="389" priority="26"/>
    <cfRule type="iconSet" priority="25">
      <iconSet>
        <cfvo type="percent" val="0"/>
        <cfvo type="percent" val="12"/>
        <cfvo type="percent" val="13"/>
      </iconSet>
    </cfRule>
    <cfRule type="duplicateValues" dxfId="388" priority="46"/>
    <cfRule type="duplicateValues" dxfId="387" priority="349"/>
    <cfRule type="duplicateValues" dxfId="386" priority="92"/>
    <cfRule type="iconSet" priority="45">
      <iconSet>
        <cfvo type="percent" val="0"/>
        <cfvo type="percent" val="12"/>
        <cfvo type="percent" val="13"/>
      </iconSet>
    </cfRule>
    <cfRule type="iconSet" priority="348">
      <iconSet>
        <cfvo type="percent" val="0"/>
        <cfvo type="percent" val="12"/>
        <cfvo type="percent" val="13"/>
      </iconSet>
    </cfRule>
    <cfRule type="iconSet" priority="115">
      <iconSet>
        <cfvo type="percent" val="0"/>
        <cfvo type="percent" val="12"/>
        <cfvo type="percent" val="13"/>
      </iconSet>
    </cfRule>
    <cfRule type="iconSet" priority="67">
      <iconSet>
        <cfvo type="percent" val="0"/>
        <cfvo type="percent" val="12"/>
        <cfvo type="percent" val="13"/>
      </iconSet>
    </cfRule>
    <cfRule type="duplicateValues" dxfId="385" priority="116"/>
    <cfRule type="iconSet" priority="91">
      <iconSet>
        <cfvo type="percent" val="0"/>
        <cfvo type="percent" val="12"/>
        <cfvo type="percent" val="13"/>
      </iconSet>
    </cfRule>
  </conditionalFormatting>
  <conditionalFormatting sqref="AC9:AC10">
    <cfRule type="iconSet" priority="43">
      <iconSet>
        <cfvo type="percent" val="0"/>
        <cfvo type="percent" val="12"/>
        <cfvo type="percent" val="13"/>
      </iconSet>
    </cfRule>
    <cfRule type="duplicateValues" dxfId="384" priority="24"/>
    <cfRule type="iconSet" priority="23">
      <iconSet>
        <cfvo type="percent" val="0"/>
        <cfvo type="percent" val="12"/>
        <cfvo type="percent" val="13"/>
      </iconSet>
    </cfRule>
    <cfRule type="duplicateValues" dxfId="383" priority="347"/>
    <cfRule type="iconSet" priority="346">
      <iconSet>
        <cfvo type="percent" val="0"/>
        <cfvo type="percent" val="12"/>
        <cfvo type="percent" val="13"/>
      </iconSet>
    </cfRule>
    <cfRule type="duplicateValues" dxfId="382" priority="44"/>
    <cfRule type="duplicateValues" dxfId="381" priority="114"/>
    <cfRule type="iconSet" priority="65">
      <iconSet>
        <cfvo type="percent" val="0"/>
        <cfvo type="percent" val="12"/>
        <cfvo type="percent" val="13"/>
      </iconSet>
    </cfRule>
    <cfRule type="duplicateValues" dxfId="380" priority="66"/>
    <cfRule type="iconSet" priority="113">
      <iconSet>
        <cfvo type="percent" val="0"/>
        <cfvo type="percent" val="12"/>
        <cfvo type="percent" val="13"/>
      </iconSet>
    </cfRule>
    <cfRule type="iconSet" priority="89">
      <iconSet>
        <cfvo type="percent" val="0"/>
        <cfvo type="percent" val="12"/>
        <cfvo type="percent" val="13"/>
      </iconSet>
    </cfRule>
    <cfRule type="duplicateValues" dxfId="379" priority="90"/>
  </conditionalFormatting>
  <conditionalFormatting sqref="AC11:AC12">
    <cfRule type="duplicateValues" dxfId="378" priority="88"/>
    <cfRule type="iconSet" priority="344">
      <iconSet>
        <cfvo type="percent" val="0"/>
        <cfvo type="percent" val="12"/>
        <cfvo type="percent" val="13"/>
      </iconSet>
    </cfRule>
    <cfRule type="duplicateValues" dxfId="377" priority="345"/>
    <cfRule type="iconSet" priority="21">
      <iconSet>
        <cfvo type="percent" val="0"/>
        <cfvo type="percent" val="12"/>
        <cfvo type="percent" val="13"/>
      </iconSet>
    </cfRule>
    <cfRule type="duplicateValues" dxfId="376" priority="22"/>
    <cfRule type="iconSet" priority="41">
      <iconSet>
        <cfvo type="percent" val="0"/>
        <cfvo type="percent" val="12"/>
        <cfvo type="percent" val="13"/>
      </iconSet>
    </cfRule>
    <cfRule type="duplicateValues" dxfId="375" priority="42"/>
    <cfRule type="iconSet" priority="63">
      <iconSet>
        <cfvo type="percent" val="0"/>
        <cfvo type="percent" val="12"/>
        <cfvo type="percent" val="13"/>
      </iconSet>
    </cfRule>
    <cfRule type="duplicateValues" dxfId="374" priority="64"/>
    <cfRule type="iconSet" priority="87">
      <iconSet>
        <cfvo type="percent" val="0"/>
        <cfvo type="percent" val="12"/>
        <cfvo type="percent" val="13"/>
      </iconSet>
    </cfRule>
    <cfRule type="iconSet" priority="111">
      <iconSet>
        <cfvo type="percent" val="0"/>
        <cfvo type="percent" val="12"/>
        <cfvo type="percent" val="13"/>
      </iconSet>
    </cfRule>
    <cfRule type="duplicateValues" dxfId="373" priority="112"/>
  </conditionalFormatting>
  <conditionalFormatting sqref="AC13:AC14">
    <cfRule type="iconSet" priority="61">
      <iconSet>
        <cfvo type="percent" val="0"/>
        <cfvo type="percent" val="12"/>
        <cfvo type="percent" val="13"/>
      </iconSet>
    </cfRule>
    <cfRule type="duplicateValues" dxfId="372" priority="62"/>
    <cfRule type="iconSet" priority="85">
      <iconSet>
        <cfvo type="percent" val="0"/>
        <cfvo type="percent" val="12"/>
        <cfvo type="percent" val="13"/>
      </iconSet>
    </cfRule>
    <cfRule type="duplicateValues" dxfId="371" priority="86"/>
    <cfRule type="iconSet" priority="109">
      <iconSet>
        <cfvo type="percent" val="0"/>
        <cfvo type="percent" val="12"/>
        <cfvo type="percent" val="13"/>
      </iconSet>
    </cfRule>
    <cfRule type="duplicateValues" dxfId="370" priority="110"/>
    <cfRule type="duplicateValues" dxfId="369" priority="343"/>
    <cfRule type="iconSet" priority="342">
      <iconSet>
        <cfvo type="percent" val="0"/>
        <cfvo type="percent" val="12"/>
        <cfvo type="percent" val="13"/>
      </iconSet>
    </cfRule>
    <cfRule type="duplicateValues" dxfId="368" priority="40"/>
    <cfRule type="iconSet" priority="19">
      <iconSet>
        <cfvo type="percent" val="0"/>
        <cfvo type="percent" val="12"/>
        <cfvo type="percent" val="13"/>
      </iconSet>
    </cfRule>
    <cfRule type="duplicateValues" dxfId="367" priority="20"/>
    <cfRule type="iconSet" priority="39">
      <iconSet>
        <cfvo type="percent" val="0"/>
        <cfvo type="percent" val="12"/>
        <cfvo type="percent" val="13"/>
      </iconSet>
    </cfRule>
  </conditionalFormatting>
  <conditionalFormatting sqref="AC15:AC16">
    <cfRule type="duplicateValues" dxfId="366" priority="108"/>
    <cfRule type="iconSet" priority="107">
      <iconSet>
        <cfvo type="percent" val="0"/>
        <cfvo type="percent" val="12"/>
        <cfvo type="percent" val="13"/>
      </iconSet>
    </cfRule>
    <cfRule type="duplicateValues" dxfId="365" priority="341"/>
    <cfRule type="iconSet" priority="340">
      <iconSet>
        <cfvo type="percent" val="0"/>
        <cfvo type="percent" val="12"/>
        <cfvo type="percent" val="13"/>
      </iconSet>
    </cfRule>
    <cfRule type="duplicateValues" dxfId="364" priority="60"/>
    <cfRule type="iconSet" priority="83">
      <iconSet>
        <cfvo type="percent" val="0"/>
        <cfvo type="percent" val="12"/>
        <cfvo type="percent" val="13"/>
      </iconSet>
    </cfRule>
    <cfRule type="duplicateValues" dxfId="363" priority="84"/>
    <cfRule type="iconSet" priority="17">
      <iconSet>
        <cfvo type="percent" val="0"/>
        <cfvo type="percent" val="12"/>
        <cfvo type="percent" val="13"/>
      </iconSet>
    </cfRule>
    <cfRule type="duplicateValues" dxfId="362" priority="18"/>
    <cfRule type="iconSet" priority="37">
      <iconSet>
        <cfvo type="percent" val="0"/>
        <cfvo type="percent" val="12"/>
        <cfvo type="percent" val="13"/>
      </iconSet>
    </cfRule>
    <cfRule type="duplicateValues" dxfId="361" priority="38"/>
    <cfRule type="iconSet" priority="59">
      <iconSet>
        <cfvo type="percent" val="0"/>
        <cfvo type="percent" val="12"/>
        <cfvo type="percent" val="13"/>
      </iconSet>
    </cfRule>
  </conditionalFormatting>
  <conditionalFormatting sqref="AC17:AC18">
    <cfRule type="duplicateValues" dxfId="360" priority="16"/>
    <cfRule type="iconSet" priority="15">
      <iconSet>
        <cfvo type="percent" val="0"/>
        <cfvo type="percent" val="12"/>
        <cfvo type="percent" val="13"/>
      </iconSet>
    </cfRule>
    <cfRule type="duplicateValues" dxfId="359" priority="106"/>
    <cfRule type="iconSet" priority="338">
      <iconSet>
        <cfvo type="percent" val="0"/>
        <cfvo type="percent" val="12"/>
        <cfvo type="percent" val="13"/>
      </iconSet>
    </cfRule>
    <cfRule type="duplicateValues" dxfId="358" priority="339"/>
    <cfRule type="iconSet" priority="57">
      <iconSet>
        <cfvo type="percent" val="0"/>
        <cfvo type="percent" val="12"/>
        <cfvo type="percent" val="13"/>
      </iconSet>
    </cfRule>
    <cfRule type="iconSet" priority="105">
      <iconSet>
        <cfvo type="percent" val="0"/>
        <cfvo type="percent" val="12"/>
        <cfvo type="percent" val="13"/>
      </iconSet>
    </cfRule>
    <cfRule type="duplicateValues" dxfId="357" priority="82"/>
    <cfRule type="iconSet" priority="81">
      <iconSet>
        <cfvo type="percent" val="0"/>
        <cfvo type="percent" val="12"/>
        <cfvo type="percent" val="13"/>
      </iconSet>
    </cfRule>
    <cfRule type="duplicateValues" dxfId="356" priority="58"/>
    <cfRule type="duplicateValues" dxfId="355" priority="36"/>
    <cfRule type="iconSet" priority="35">
      <iconSet>
        <cfvo type="percent" val="0"/>
        <cfvo type="percent" val="12"/>
        <cfvo type="percent" val="13"/>
      </iconSet>
    </cfRule>
  </conditionalFormatting>
  <conditionalFormatting sqref="AC19:AC20">
    <cfRule type="iconSet" priority="13">
      <iconSet>
        <cfvo type="percent" val="0"/>
        <cfvo type="percent" val="12"/>
        <cfvo type="percent" val="13"/>
      </iconSet>
    </cfRule>
    <cfRule type="duplicateValues" dxfId="354" priority="14"/>
    <cfRule type="duplicateValues" dxfId="353" priority="56"/>
    <cfRule type="iconSet" priority="336">
      <iconSet>
        <cfvo type="percent" val="0"/>
        <cfvo type="percent" val="12"/>
        <cfvo type="percent" val="13"/>
      </iconSet>
    </cfRule>
    <cfRule type="iconSet" priority="79">
      <iconSet>
        <cfvo type="percent" val="0"/>
        <cfvo type="percent" val="12"/>
        <cfvo type="percent" val="13"/>
      </iconSet>
    </cfRule>
    <cfRule type="duplicateValues" dxfId="352" priority="80"/>
    <cfRule type="iconSet" priority="103">
      <iconSet>
        <cfvo type="percent" val="0"/>
        <cfvo type="percent" val="12"/>
        <cfvo type="percent" val="13"/>
      </iconSet>
    </cfRule>
    <cfRule type="iconSet" priority="33">
      <iconSet>
        <cfvo type="percent" val="0"/>
        <cfvo type="percent" val="12"/>
        <cfvo type="percent" val="13"/>
      </iconSet>
    </cfRule>
    <cfRule type="duplicateValues" dxfId="351" priority="34"/>
    <cfRule type="duplicateValues" dxfId="350" priority="337"/>
    <cfRule type="iconSet" priority="55">
      <iconSet>
        <cfvo type="percent" val="0"/>
        <cfvo type="percent" val="12"/>
        <cfvo type="percent" val="13"/>
      </iconSet>
    </cfRule>
    <cfRule type="duplicateValues" dxfId="349" priority="104"/>
  </conditionalFormatting>
  <conditionalFormatting sqref="AC21:AC22">
    <cfRule type="iconSet" priority="11">
      <iconSet>
        <cfvo type="percent" val="0"/>
        <cfvo type="percent" val="12"/>
        <cfvo type="percent" val="13"/>
      </iconSet>
    </cfRule>
    <cfRule type="duplicateValues" dxfId="348" priority="12"/>
    <cfRule type="iconSet" priority="31">
      <iconSet>
        <cfvo type="percent" val="0"/>
        <cfvo type="percent" val="12"/>
        <cfvo type="percent" val="13"/>
      </iconSet>
    </cfRule>
    <cfRule type="duplicateValues" dxfId="347" priority="32"/>
    <cfRule type="iconSet" priority="334">
      <iconSet>
        <cfvo type="percent" val="0"/>
        <cfvo type="percent" val="12"/>
        <cfvo type="percent" val="13"/>
      </iconSet>
    </cfRule>
    <cfRule type="iconSet" priority="77">
      <iconSet>
        <cfvo type="percent" val="0"/>
        <cfvo type="percent" val="12"/>
        <cfvo type="percent" val="13"/>
      </iconSet>
    </cfRule>
    <cfRule type="duplicateValues" dxfId="346" priority="78"/>
    <cfRule type="iconSet" priority="53">
      <iconSet>
        <cfvo type="percent" val="0"/>
        <cfvo type="percent" val="12"/>
        <cfvo type="percent" val="13"/>
      </iconSet>
    </cfRule>
    <cfRule type="duplicateValues" dxfId="345" priority="54"/>
    <cfRule type="duplicateValues" dxfId="344" priority="335"/>
    <cfRule type="duplicateValues" dxfId="343" priority="102"/>
    <cfRule type="iconSet" priority="101">
      <iconSet>
        <cfvo type="percent" val="0"/>
        <cfvo type="percent" val="12"/>
        <cfvo type="percent" val="13"/>
      </iconSet>
    </cfRule>
  </conditionalFormatting>
  <conditionalFormatting sqref="AC23:AC24">
    <cfRule type="duplicateValues" dxfId="342" priority="100"/>
    <cfRule type="iconSet" priority="99">
      <iconSet>
        <cfvo type="percent" val="0"/>
        <cfvo type="percent" val="12"/>
        <cfvo type="percent" val="13"/>
      </iconSet>
    </cfRule>
    <cfRule type="iconSet" priority="332">
      <iconSet>
        <cfvo type="percent" val="0"/>
        <cfvo type="percent" val="12"/>
        <cfvo type="percent" val="13"/>
      </iconSet>
    </cfRule>
    <cfRule type="iconSet" priority="7">
      <iconSet>
        <cfvo type="percent" val="0"/>
        <cfvo type="percent" val="12"/>
        <cfvo type="percent" val="13"/>
      </iconSet>
    </cfRule>
    <cfRule type="duplicateValues" dxfId="341" priority="8"/>
    <cfRule type="iconSet" priority="9">
      <iconSet>
        <cfvo type="percent" val="0"/>
        <cfvo type="percent" val="12"/>
        <cfvo type="percent" val="13"/>
      </iconSet>
    </cfRule>
    <cfRule type="duplicateValues" dxfId="340" priority="10"/>
    <cfRule type="duplicateValues" dxfId="339" priority="333"/>
    <cfRule type="duplicateValues" dxfId="338" priority="30"/>
    <cfRule type="duplicateValues" dxfId="337" priority="52"/>
    <cfRule type="iconSet" priority="29">
      <iconSet>
        <cfvo type="percent" val="0"/>
        <cfvo type="percent" val="12"/>
        <cfvo type="percent" val="13"/>
      </iconSet>
    </cfRule>
    <cfRule type="iconSet" priority="75">
      <iconSet>
        <cfvo type="percent" val="0"/>
        <cfvo type="percent" val="12"/>
        <cfvo type="percent" val="13"/>
      </iconSet>
    </cfRule>
    <cfRule type="duplicateValues" dxfId="336" priority="76"/>
    <cfRule type="iconSet" priority="51">
      <iconSet>
        <cfvo type="percent" val="0"/>
        <cfvo type="percent" val="12"/>
        <cfvo type="percent" val="13"/>
      </iconSet>
    </cfRule>
  </conditionalFormatting>
  <conditionalFormatting sqref="AC25:AC26">
    <cfRule type="iconSet" priority="3">
      <iconSet>
        <cfvo type="percent" val="0"/>
        <cfvo type="percent" val="12"/>
        <cfvo type="percent" val="13"/>
      </iconSet>
    </cfRule>
    <cfRule type="duplicateValues" dxfId="335" priority="4"/>
    <cfRule type="iconSet" priority="5">
      <iconSet>
        <cfvo type="percent" val="0"/>
        <cfvo type="percent" val="12"/>
        <cfvo type="percent" val="13"/>
      </iconSet>
    </cfRule>
    <cfRule type="duplicateValues" dxfId="334" priority="6"/>
    <cfRule type="duplicateValues" dxfId="333" priority="331"/>
    <cfRule type="duplicateValues" dxfId="332" priority="98"/>
    <cfRule type="iconSet" priority="97">
      <iconSet>
        <cfvo type="percent" val="0"/>
        <cfvo type="percent" val="12"/>
        <cfvo type="percent" val="13"/>
      </iconSet>
    </cfRule>
    <cfRule type="duplicateValues" dxfId="331" priority="2"/>
    <cfRule type="iconSet" priority="330">
      <iconSet>
        <cfvo type="percent" val="0"/>
        <cfvo type="percent" val="12"/>
        <cfvo type="percent" val="13"/>
      </iconSet>
    </cfRule>
    <cfRule type="iconSet" priority="73">
      <iconSet>
        <cfvo type="percent" val="0"/>
        <cfvo type="percent" val="12"/>
        <cfvo type="percent" val="13"/>
      </iconSet>
    </cfRule>
    <cfRule type="iconSet" priority="1">
      <iconSet>
        <cfvo type="percent" val="0"/>
        <cfvo type="percent" val="12"/>
        <cfvo type="percent" val="13"/>
      </iconSet>
    </cfRule>
    <cfRule type="duplicateValues" dxfId="330" priority="50"/>
    <cfRule type="iconSet" priority="49">
      <iconSet>
        <cfvo type="percent" val="0"/>
        <cfvo type="percent" val="12"/>
        <cfvo type="percent" val="13"/>
      </iconSet>
    </cfRule>
    <cfRule type="duplicateValues" dxfId="329" priority="74"/>
  </conditionalFormatting>
  <conditionalFormatting sqref="AC27:AC28">
    <cfRule type="iconSet" priority="95">
      <iconSet>
        <cfvo type="percent" val="0"/>
        <cfvo type="percent" val="12"/>
        <cfvo type="percent" val="13"/>
      </iconSet>
    </cfRule>
    <cfRule type="duplicateValues" dxfId="328" priority="96"/>
    <cfRule type="duplicateValues" dxfId="327" priority="329"/>
    <cfRule type="duplicateValues" dxfId="326" priority="72"/>
    <cfRule type="iconSet" priority="71">
      <iconSet>
        <cfvo type="percent" val="0"/>
        <cfvo type="percent" val="12"/>
        <cfvo type="percent" val="13"/>
      </iconSet>
    </cfRule>
    <cfRule type="iconSet" priority="328">
      <iconSet>
        <cfvo type="percent" val="0"/>
        <cfvo type="percent" val="12"/>
        <cfvo type="percent" val="13"/>
      </iconSet>
    </cfRule>
  </conditionalFormatting>
  <conditionalFormatting sqref="AC29:AC30">
    <cfRule type="duplicateValues" dxfId="325" priority="327"/>
    <cfRule type="iconSet" priority="326">
      <iconSet>
        <cfvo type="percent" val="0"/>
        <cfvo type="percent" val="12"/>
        <cfvo type="percent" val="13"/>
      </iconSet>
    </cfRule>
  </conditionalFormatting>
  <conditionalFormatting sqref="AP31:AP32">
    <cfRule type="duplicateValues" dxfId="324" priority="211"/>
    <cfRule type="duplicateValues" dxfId="323" priority="210"/>
    <cfRule type="duplicateValues" dxfId="322" priority="213"/>
  </conditionalFormatting>
  <conditionalFormatting sqref="AQ5:AQ7">
    <cfRule type="duplicateValues" dxfId="321" priority="206"/>
  </conditionalFormatting>
  <conditionalFormatting sqref="AQ5:AQ30">
    <cfRule type="duplicateValues" dxfId="320" priority="325"/>
  </conditionalFormatting>
  <conditionalFormatting sqref="AQ6 AQ8 AQ10 AQ12 AQ14 AQ16 AQ18 AQ20:AQ22">
    <cfRule type="duplicateValues" dxfId="319" priority="267"/>
    <cfRule type="duplicateValues" dxfId="318" priority="269"/>
    <cfRule type="duplicateValues" dxfId="317" priority="268"/>
  </conditionalFormatting>
  <conditionalFormatting sqref="AQ6 AQ8 AQ10 AQ12 AQ14 AQ16 AQ18 AQ22:AQ28">
    <cfRule type="duplicateValues" dxfId="316" priority="242"/>
    <cfRule type="duplicateValues" dxfId="315" priority="243"/>
    <cfRule type="duplicateValues" dxfId="314" priority="241"/>
  </conditionalFormatting>
  <conditionalFormatting sqref="AQ6 AQ8 AQ10 AQ12 AQ14 AQ16 AQ18 AQ22:AQ30">
    <cfRule type="duplicateValues" dxfId="313" priority="285"/>
    <cfRule type="duplicateValues" dxfId="312" priority="284"/>
    <cfRule type="duplicateValues" dxfId="311" priority="283"/>
  </conditionalFormatting>
  <conditionalFormatting sqref="AQ6">
    <cfRule type="duplicateValues" dxfId="310" priority="192"/>
    <cfRule type="duplicateValues" dxfId="309" priority="191"/>
    <cfRule type="duplicateValues" dxfId="308" priority="190"/>
  </conditionalFormatting>
  <conditionalFormatting sqref="AQ6:AQ7">
    <cfRule type="duplicateValues" dxfId="307" priority="205"/>
    <cfRule type="duplicateValues" dxfId="306" priority="198"/>
    <cfRule type="duplicateValues" dxfId="305" priority="197"/>
  </conditionalFormatting>
  <conditionalFormatting sqref="AQ6:AQ22">
    <cfRule type="duplicateValues" dxfId="304" priority="276"/>
    <cfRule type="duplicateValues" dxfId="303" priority="275"/>
    <cfRule type="duplicateValues" dxfId="302" priority="278"/>
  </conditionalFormatting>
  <conditionalFormatting sqref="AQ6:AQ28">
    <cfRule type="duplicateValues" dxfId="301" priority="257"/>
    <cfRule type="duplicateValues" dxfId="300" priority="249"/>
    <cfRule type="duplicateValues" dxfId="299" priority="248"/>
  </conditionalFormatting>
  <conditionalFormatting sqref="AQ6:AQ30">
    <cfRule type="duplicateValues" dxfId="298" priority="314"/>
    <cfRule type="duplicateValues" dxfId="297" priority="306"/>
    <cfRule type="duplicateValues" dxfId="296" priority="305"/>
  </conditionalFormatting>
  <conditionalFormatting sqref="AQ27:AQ28">
    <cfRule type="duplicateValues" dxfId="295" priority="258"/>
  </conditionalFormatting>
  <conditionalFormatting sqref="AQ27:AQ30">
    <cfRule type="duplicateValues" dxfId="294" priority="315"/>
  </conditionalFormatting>
  <pageMargins left="0.14000000000000001" right="0.15" top="0.18" bottom="0.24" header="7.0000000000000007E-2" footer="0.2"/>
  <pageSetup paperSize="9" orientation="landscape" horizontalDpi="4294967293" verticalDpi="0" r:id="rId1"/>
  <ignoredErrors>
    <ignoredError sqref="N6:N8 V6:V8 AD6:AD7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3FCDFF"/>
  </sheetPr>
  <dimension ref="A1:AW54"/>
  <sheetViews>
    <sheetView zoomScale="60" zoomScaleNormal="60" workbookViewId="0">
      <selection activeCell="A43" sqref="A43"/>
    </sheetView>
  </sheetViews>
  <sheetFormatPr baseColWidth="10" defaultColWidth="11.42578125" defaultRowHeight="15"/>
  <cols>
    <col min="1" max="1" width="7.42578125" style="80" customWidth="1"/>
    <col min="2" max="2" width="8.5703125" style="266" customWidth="1"/>
    <col min="3" max="3" width="32.7109375" style="80" customWidth="1"/>
    <col min="4" max="4" width="26" style="80" customWidth="1"/>
    <col min="5" max="5" width="14.85546875" style="80" customWidth="1"/>
    <col min="6" max="6" width="6.42578125" style="80" customWidth="1"/>
    <col min="7" max="7" width="6.28515625" style="80" customWidth="1"/>
    <col min="8" max="8" width="7.85546875" style="80" customWidth="1"/>
    <col min="9" max="9" width="30.5703125" style="80" customWidth="1"/>
    <col min="10" max="12" width="8.140625" style="80" customWidth="1"/>
    <col min="13" max="13" width="10" style="80" customWidth="1"/>
    <col min="14" max="14" width="7.140625" style="80" customWidth="1"/>
    <col min="15" max="16" width="6" style="80" customWidth="1"/>
    <col min="17" max="17" width="31" style="80" customWidth="1"/>
    <col min="18" max="20" width="8.28515625" style="80" customWidth="1"/>
    <col min="21" max="21" width="9.7109375" style="80" customWidth="1"/>
    <col min="22" max="22" width="6.7109375" style="80" customWidth="1"/>
    <col min="23" max="23" width="6" style="80" customWidth="1"/>
    <col min="24" max="24" width="7.7109375" style="80" customWidth="1"/>
    <col min="25" max="25" width="30.85546875" style="80" customWidth="1"/>
    <col min="26" max="28" width="9.5703125" style="80" customWidth="1"/>
    <col min="29" max="29" width="9.28515625" style="80" customWidth="1"/>
    <col min="30" max="30" width="8.42578125" style="80" customWidth="1"/>
    <col min="31" max="32" width="8.140625" style="80" customWidth="1"/>
    <col min="33" max="33" width="31.5703125" style="80" customWidth="1"/>
    <col min="34" max="34" width="10.85546875" style="80" customWidth="1"/>
    <col min="35" max="38" width="10.7109375" style="80" customWidth="1"/>
    <col min="39" max="39" width="7.7109375" style="80" customWidth="1"/>
    <col min="40" max="40" width="9.42578125" style="80" hidden="1" customWidth="1"/>
    <col min="41" max="41" width="10.85546875" style="80" hidden="1" customWidth="1"/>
    <col min="42" max="42" width="9.7109375" style="80" hidden="1" customWidth="1"/>
    <col min="43" max="43" width="11.85546875" style="80" customWidth="1"/>
    <col min="44" max="44" width="31" style="80" customWidth="1"/>
    <col min="45" max="45" width="9.7109375" style="80" customWidth="1"/>
    <col min="46" max="46" width="9.85546875" style="80" customWidth="1"/>
    <col min="47" max="47" width="10" style="80" customWidth="1"/>
    <col min="48" max="48" width="10.7109375" style="80" customWidth="1"/>
    <col min="49" max="49" width="11.42578125" style="80" customWidth="1"/>
    <col min="50" max="50" width="9.7109375" style="80" customWidth="1"/>
    <col min="51" max="51" width="10.85546875" style="80" customWidth="1"/>
    <col min="52" max="16384" width="11.42578125" style="80"/>
  </cols>
  <sheetData>
    <row r="1" spans="1:49" ht="60" customHeight="1">
      <c r="A1" s="422" t="s">
        <v>29</v>
      </c>
      <c r="B1" s="422"/>
      <c r="C1" s="422"/>
      <c r="D1" s="159" t="s">
        <v>30</v>
      </c>
      <c r="E1" s="158"/>
      <c r="F1" s="158"/>
      <c r="G1" s="158"/>
      <c r="H1" s="158"/>
      <c r="I1" s="423" t="s">
        <v>31</v>
      </c>
      <c r="J1" s="423"/>
      <c r="K1" s="423"/>
      <c r="L1" s="423"/>
      <c r="M1" s="42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9" ht="32.25" customHeight="1" thickBot="1">
      <c r="A2" s="296"/>
      <c r="B2" s="296"/>
      <c r="C2" s="296"/>
      <c r="D2" s="159"/>
      <c r="E2" s="158"/>
      <c r="F2" s="158"/>
      <c r="G2" s="158"/>
      <c r="H2" s="158"/>
      <c r="I2" s="283"/>
      <c r="J2" s="283"/>
      <c r="K2" s="283"/>
      <c r="L2" s="283"/>
      <c r="M2" s="28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9" ht="24.95" customHeight="1" thickBot="1">
      <c r="A3" s="2"/>
      <c r="B3" s="22"/>
      <c r="C3" s="3"/>
      <c r="D3" s="3"/>
      <c r="E3" s="295" t="s">
        <v>15</v>
      </c>
      <c r="F3" s="3"/>
      <c r="G3" s="1"/>
      <c r="H3" s="1"/>
      <c r="I3" s="11" t="s">
        <v>5</v>
      </c>
      <c r="J3" s="1"/>
      <c r="K3" s="416" t="s">
        <v>124</v>
      </c>
      <c r="L3" s="418" t="s">
        <v>123</v>
      </c>
      <c r="M3" s="1"/>
      <c r="N3" s="1"/>
      <c r="O3" s="11"/>
      <c r="P3" s="11"/>
      <c r="Q3" s="11" t="s">
        <v>6</v>
      </c>
      <c r="R3" s="1"/>
      <c r="S3" s="416" t="s">
        <v>124</v>
      </c>
      <c r="T3" s="418" t="s">
        <v>123</v>
      </c>
      <c r="U3" s="1"/>
      <c r="V3" s="1"/>
      <c r="W3" s="1"/>
      <c r="X3" s="11"/>
      <c r="Y3" s="11" t="s">
        <v>7</v>
      </c>
      <c r="Z3" s="1"/>
      <c r="AA3" s="416" t="s">
        <v>124</v>
      </c>
      <c r="AB3" s="418" t="s">
        <v>123</v>
      </c>
      <c r="AC3" s="1"/>
      <c r="AD3" s="1"/>
      <c r="AE3" s="1"/>
      <c r="AF3" s="1"/>
      <c r="AH3" s="436" t="s">
        <v>19</v>
      </c>
      <c r="AI3" s="437"/>
      <c r="AJ3" s="438"/>
      <c r="AK3" s="450" t="s">
        <v>124</v>
      </c>
      <c r="AL3" s="428" t="s">
        <v>123</v>
      </c>
      <c r="AM3"/>
      <c r="AN3" s="81"/>
      <c r="AO3" s="81"/>
      <c r="AP3" s="79"/>
      <c r="AQ3" s="433" t="s">
        <v>12</v>
      </c>
      <c r="AR3" s="434"/>
      <c r="AS3" s="434"/>
      <c r="AT3" s="434"/>
      <c r="AU3" s="435"/>
      <c r="AV3" s="450" t="s">
        <v>124</v>
      </c>
      <c r="AW3" s="428" t="s">
        <v>123</v>
      </c>
    </row>
    <row r="4" spans="1:49" ht="24.95" customHeight="1" thickBot="1">
      <c r="A4" s="82"/>
      <c r="B4" s="258"/>
      <c r="C4" s="311" t="s">
        <v>120</v>
      </c>
      <c r="D4" s="84" t="s">
        <v>14</v>
      </c>
      <c r="E4" s="288" t="s">
        <v>86</v>
      </c>
      <c r="F4" s="3"/>
      <c r="G4" s="30"/>
      <c r="H4" s="309" t="s">
        <v>17</v>
      </c>
      <c r="I4" s="340" t="s">
        <v>10</v>
      </c>
      <c r="J4" s="339" t="s">
        <v>4</v>
      </c>
      <c r="K4" s="417"/>
      <c r="L4" s="419"/>
      <c r="M4" s="337" t="s">
        <v>11</v>
      </c>
      <c r="N4" s="338" t="s">
        <v>8</v>
      </c>
      <c r="O4" s="31"/>
      <c r="P4" s="309" t="s">
        <v>17</v>
      </c>
      <c r="Q4" s="340" t="s">
        <v>10</v>
      </c>
      <c r="R4" s="339" t="s">
        <v>4</v>
      </c>
      <c r="S4" s="417"/>
      <c r="T4" s="419"/>
      <c r="U4" s="337" t="s">
        <v>11</v>
      </c>
      <c r="V4" s="338" t="s">
        <v>8</v>
      </c>
      <c r="W4" s="32"/>
      <c r="X4" s="309" t="s">
        <v>17</v>
      </c>
      <c r="Y4" s="340" t="s">
        <v>10</v>
      </c>
      <c r="Z4" s="339" t="s">
        <v>4</v>
      </c>
      <c r="AA4" s="417"/>
      <c r="AB4" s="419"/>
      <c r="AC4" s="337" t="s">
        <v>11</v>
      </c>
      <c r="AD4" s="338" t="s">
        <v>8</v>
      </c>
      <c r="AE4" s="1"/>
      <c r="AF4" s="1"/>
      <c r="AG4" s="257" t="s">
        <v>0</v>
      </c>
      <c r="AH4" s="180" t="s">
        <v>1</v>
      </c>
      <c r="AI4" s="182" t="s">
        <v>2</v>
      </c>
      <c r="AJ4" s="305" t="s">
        <v>11</v>
      </c>
      <c r="AK4" s="451"/>
      <c r="AL4" s="444"/>
      <c r="AM4"/>
      <c r="AN4" s="85" t="s">
        <v>3</v>
      </c>
      <c r="AO4" s="165"/>
      <c r="AP4" s="211" t="s">
        <v>18</v>
      </c>
      <c r="AQ4" s="224" t="s">
        <v>16</v>
      </c>
      <c r="AR4" s="257" t="s">
        <v>0</v>
      </c>
      <c r="AS4" s="267" t="s">
        <v>1</v>
      </c>
      <c r="AT4" s="256" t="s">
        <v>2</v>
      </c>
      <c r="AU4" s="215" t="s">
        <v>11</v>
      </c>
      <c r="AV4" s="451"/>
      <c r="AW4" s="444"/>
    </row>
    <row r="5" spans="1:49" ht="24.95" customHeight="1">
      <c r="A5" s="86">
        <v>1</v>
      </c>
      <c r="B5" s="259"/>
      <c r="C5" s="183"/>
      <c r="D5" s="184"/>
      <c r="E5" s="289"/>
      <c r="G5" s="292">
        <v>1</v>
      </c>
      <c r="H5" s="424">
        <v>1</v>
      </c>
      <c r="I5" s="39" t="str">
        <f t="shared" ref="I5:I32" si="0">IF(ISNA(MATCH(G5,$E$5:$E$32,0)),"",INDEX($C$5:$C$32,MATCH(G5,$E$5:$E$32,0)))</f>
        <v/>
      </c>
      <c r="J5" s="39">
        <f>IF(M5+M6=0,0,IF(M5=M6,2,IF(M5&lt;M6,1,5)))</f>
        <v>0</v>
      </c>
      <c r="K5" s="39">
        <f>IF(N6="","",IF(OR(AND(N6&gt;0,N6&lt;5)),1,0))</f>
        <v>0</v>
      </c>
      <c r="L5" s="39">
        <f t="shared" ref="L5:L26" si="1">IF(N5="","",IF(OR(AND(N5&lt;14,N5&gt;7)),1,0))</f>
        <v>0</v>
      </c>
      <c r="M5" s="122"/>
      <c r="N5" s="39">
        <f>SUM(M5-M6)</f>
        <v>0</v>
      </c>
      <c r="O5" s="1"/>
      <c r="P5" s="431">
        <v>14</v>
      </c>
      <c r="Q5" s="15" t="str">
        <f>IF(M5=M6," ",IF(M5&gt;M6,I5,I6))</f>
        <v xml:space="preserve"> </v>
      </c>
      <c r="R5" s="39">
        <f>IF(U5+U6=0,0,IF(U5=U6,2,IF(U5&lt;U6,1,5)))</f>
        <v>0</v>
      </c>
      <c r="S5" s="39">
        <f>IF(V6="","",IF(OR(AND(V6&gt;0,V6&lt;5)),1,0))</f>
        <v>0</v>
      </c>
      <c r="T5" s="39">
        <f t="shared" ref="T5:T32" si="2">IF(V5="","",IF(OR(AND(V5&lt;14,V5&gt;7)),1,0))</f>
        <v>0</v>
      </c>
      <c r="U5" s="122"/>
      <c r="V5" s="49">
        <f>SUM(U5-U6)</f>
        <v>0</v>
      </c>
      <c r="W5" s="1"/>
      <c r="X5" s="431">
        <v>7</v>
      </c>
      <c r="Y5" s="25" t="str">
        <f>IF(U5=U6," ",IF(U5&gt;U6,Q5,Q6))</f>
        <v xml:space="preserve"> </v>
      </c>
      <c r="Z5" s="39">
        <f>IF(AC5+AC6=0,0,IF(AC5=AC6,2,IF(AC5&lt;AC6,1,5)))</f>
        <v>0</v>
      </c>
      <c r="AA5" s="39">
        <f>IF(AD6="","",IF(OR(AND(AD6&gt;0,AD6&lt;5)),1,0))</f>
        <v>0</v>
      </c>
      <c r="AB5" s="39">
        <f t="shared" ref="AB5:AB32" si="3">IF(AD5="","",IF(OR(AND(AD5&lt;14,AD5&gt;7)),1,0))</f>
        <v>0</v>
      </c>
      <c r="AC5" s="122"/>
      <c r="AD5" s="161">
        <f>SUM(AC5-AC6)</f>
        <v>0</v>
      </c>
      <c r="AE5" s="1"/>
      <c r="AF5" s="12">
        <v>1</v>
      </c>
      <c r="AG5" s="8" t="str">
        <f>+I5</f>
        <v/>
      </c>
      <c r="AH5" s="59">
        <f>SUM(IFERROR(VLOOKUP(AG5,I$5:N$32,2,0),0),IFERROR(VLOOKUP(AG5,I$5:N$32,3,0),0),IFERROR(VLOOKUP(AG5,I$5:N$32,4,0),0),IFERROR(VLOOKUP(AG5,Q$5:V$32,2,0),0),IFERROR(VLOOKUP(AG5,Q$5:V$32,3,0),0),IFERROR(VLOOKUP(AG5,Q$5:V$32,4,0),0),IFERROR(VLOOKUP(AG5,Y$5:AD$32,2,0),0),IFERROR(VLOOKUP(AG5,Y$5:AD$32,3,0),0),IFERROR(VLOOKUP(AG5,Y$5:AD$32,4,0),0))</f>
        <v>0</v>
      </c>
      <c r="AI5" s="59">
        <f>SUM(IFERROR(VLOOKUP(AG5,I$5:O$32,6,0),0),IFERROR(VLOOKUP(AG5,Q$5:V$32,6,0),0),IFERROR(VLOOKUP(AG5,Y$5:AD$32,6,0),0))</f>
        <v>0</v>
      </c>
      <c r="AJ5" s="335">
        <f>SUM(IFERROR(VLOOKUP(AG5,I$5:N$32,5,0),0),IFERROR(VLOOKUP(AG5,Q$5:V$32,5,0),0),IFERROR(VLOOKUP(AG5,Y$5:AD$32,5,0),0))</f>
        <v>0</v>
      </c>
      <c r="AK5" s="341">
        <f>SUM(IFERROR(VLOOKUP(AG5,I$5:N$32,3,0),0),IFERROR(VLOOKUP(AG5,Q$5:V$32,3,0),0),IFERROR(VLOOKUP(AG5,Y$5:AD$32,3,0),0))</f>
        <v>0</v>
      </c>
      <c r="AL5" s="34">
        <f>SUM(IFERROR(VLOOKUP(AG5,I$5:N$32,4,0),0),IFERROR(VLOOKUP(AG5,Q$5:V$32,4,0),0),IFERROR(VLOOKUP(AG5,Y$5:AD$32,4,0),0))</f>
        <v>0</v>
      </c>
      <c r="AM5"/>
      <c r="AN5" s="179" t="str">
        <f>IF(OR(AG5="",AH5="",AI5="",AJ5=""),"",RANK(AH5,$AH$5:$AH$32)+SUM(-AI5/100)-(+AJ5/10000)-(+AL5/1000000)-(+AK5/10000000)+COUNTIF(AG$5:AG$32,"&lt;="&amp;AG5+1)/1000000+ROW()/100000000)</f>
        <v/>
      </c>
      <c r="AO5"/>
      <c r="AP5" s="249" t="str">
        <f>IF(AG5="","",SMALL(AN$5:AN$32,ROWS(AH$5:AH5)))</f>
        <v/>
      </c>
      <c r="AQ5" s="77" t="str">
        <f>IF(AP5="","",1)</f>
        <v/>
      </c>
      <c r="AR5" s="268" t="str">
        <f t="shared" ref="AR5:AR32" si="4">IF(OR(AG5="",AH5=""),"",INDEX($AG$5:$AG$32,MATCH(AP5,$AN$5:$AN$32,0)))</f>
        <v/>
      </c>
      <c r="AS5" s="75" t="str">
        <f t="shared" ref="AS5:AS32" si="5">IF(AG5="","",INDEX($AH$5:$AH$32,MATCH(AP5,$AN$5:$AN$32,0)))</f>
        <v/>
      </c>
      <c r="AT5" s="232" t="str">
        <f t="shared" ref="AT5:AT32" si="6">IF(AG5="","",INDEX($AI$5:$AI$32,MATCH(AP5,$AN$5:$AN$32,0)))</f>
        <v/>
      </c>
      <c r="AU5" s="238" t="str">
        <f t="shared" ref="AU5:AU32" si="7">IF(AG5="","",INDEX($AJ$5:$AJ$32,MATCH(AP5,$AN$5:$AN$32,0)))</f>
        <v/>
      </c>
      <c r="AV5" s="344" t="str">
        <f>IF(AG5="","",INDEX($AK$5:$AK$32,MATCH(AP5,$AN$5:$AN$32,0)))</f>
        <v/>
      </c>
      <c r="AW5" s="74" t="str">
        <f>IF(AG5="","",INDEX($AL$5:$AL$32,MATCH(AP5,$AN$5:$AN$32,0)))</f>
        <v/>
      </c>
    </row>
    <row r="6" spans="1:49" ht="24.95" customHeight="1" thickBot="1">
      <c r="A6" s="7">
        <v>2</v>
      </c>
      <c r="B6" s="260"/>
      <c r="C6" s="185"/>
      <c r="D6" s="186"/>
      <c r="E6" s="290"/>
      <c r="G6" s="293">
        <v>2</v>
      </c>
      <c r="H6" s="425"/>
      <c r="I6" s="59" t="str">
        <f t="shared" si="0"/>
        <v/>
      </c>
      <c r="J6" s="40">
        <f>IF(M5+M6=0,0,IF(M5=M6,2,IF(M5&gt;M6,1,5)))</f>
        <v>0</v>
      </c>
      <c r="K6" s="59">
        <f>IF(N5="","",IF(OR(AND(N5&gt;0,N5&lt;5)),1,0))</f>
        <v>0</v>
      </c>
      <c r="L6" s="59">
        <f t="shared" si="1"/>
        <v>0</v>
      </c>
      <c r="M6" s="123"/>
      <c r="N6" s="9">
        <f>SUM(M6-M5)</f>
        <v>0</v>
      </c>
      <c r="O6" s="1"/>
      <c r="P6" s="432"/>
      <c r="Q6" s="16" t="str">
        <f>IF(M7=M8," ",IF(M7&gt;M8,I7,I8))</f>
        <v xml:space="preserve"> </v>
      </c>
      <c r="R6" s="47">
        <f>IF(U5+U6=0,0,IF(U5=U6,2,IF(U5&gt;U6,1,5)))</f>
        <v>0</v>
      </c>
      <c r="S6" s="59">
        <f>IF(V5="","",IF(OR(AND(V5&gt;0,V5&lt;5)),1,0))</f>
        <v>0</v>
      </c>
      <c r="T6" s="59">
        <f t="shared" si="2"/>
        <v>0</v>
      </c>
      <c r="U6" s="123"/>
      <c r="V6" s="50">
        <f>SUM(U6-U5)</f>
        <v>0</v>
      </c>
      <c r="W6" s="1"/>
      <c r="X6" s="432"/>
      <c r="Y6" s="29" t="str">
        <f>IF(U7=U8," ",IF(U7&gt;U8,Q7,Q8))</f>
        <v xml:space="preserve"> </v>
      </c>
      <c r="Z6" s="47">
        <f>IF(AC5+AC6=0,0,IF(AC5=AC6,2,IF(AC5&gt;AC6,1,5)))</f>
        <v>0</v>
      </c>
      <c r="AA6" s="59">
        <f>IF(AD5="","",IF(OR(AND(AD5&gt;0,AD5&lt;5)),1,0))</f>
        <v>0</v>
      </c>
      <c r="AB6" s="59">
        <f t="shared" si="3"/>
        <v>0</v>
      </c>
      <c r="AC6" s="123"/>
      <c r="AD6" s="162">
        <f>SUM(AC6-AC5)</f>
        <v>0</v>
      </c>
      <c r="AE6" s="1"/>
      <c r="AF6" s="13">
        <v>2</v>
      </c>
      <c r="AG6" s="126" t="str">
        <f t="shared" ref="AG6:AG7" si="8">+I6</f>
        <v/>
      </c>
      <c r="AH6" s="59">
        <f t="shared" ref="AH6:AH32" si="9">SUM(IFERROR(VLOOKUP(AG6,I$5:N$32,2,0),0),IFERROR(VLOOKUP(AG6,I$5:N$32,3,0),0),IFERROR(VLOOKUP(AG6,I$5:N$32,4,0),0),IFERROR(VLOOKUP(AG6,Q$5:V$32,2,0),0),IFERROR(VLOOKUP(AG6,Q$5:V$32,3,0),0),IFERROR(VLOOKUP(AG6,Q$5:V$32,4,0),0),IFERROR(VLOOKUP(AG6,Y$5:AD$32,2,0),0),IFERROR(VLOOKUP(AG6,Y$5:AD$32,3,0),0),IFERROR(VLOOKUP(AG6,Y$5:AD$32,4,0),0))</f>
        <v>0</v>
      </c>
      <c r="AI6" s="59">
        <f t="shared" ref="AI6:AI32" si="10">SUM(IFERROR(VLOOKUP(AG6,I$5:O$32,6,0),0),IFERROR(VLOOKUP(AG6,Q$5:V$32,6,0),0),IFERROR(VLOOKUP(AG6,Y$5:AD$32,6,0),0))</f>
        <v>0</v>
      </c>
      <c r="AJ6" s="335">
        <f t="shared" ref="AJ6:AJ32" si="11">SUM(IFERROR(VLOOKUP(AG6,I$5:N$32,5,0),0),IFERROR(VLOOKUP(AG6,Q$5:V$32,5,0),0),IFERROR(VLOOKUP(AG6,Y$5:AD$32,5,0),0))</f>
        <v>0</v>
      </c>
      <c r="AK6" s="342">
        <f t="shared" ref="AK6:AK32" si="12">SUM(IFERROR(VLOOKUP(AG6,I$5:N$32,3,0),0),IFERROR(VLOOKUP(AG6,Q$5:V$32,3,0),0),IFERROR(VLOOKUP(AG6,Y$5:AD$32,3,0),0))</f>
        <v>0</v>
      </c>
      <c r="AL6" s="36">
        <f t="shared" ref="AL6:AL32" si="13">SUM(IFERROR(VLOOKUP(AG6,I$5:N$32,4,0),0),IFERROR(VLOOKUP(AG6,Q$5:V$32,4,0),0),IFERROR(VLOOKUP(AG6,Y$5:AD$32,4,0),0))</f>
        <v>0</v>
      </c>
      <c r="AM6"/>
      <c r="AN6" s="179" t="str">
        <f t="shared" ref="AN6:AN32" si="14">IF(OR(AG6="",AH6="",AI6="",AJ6=""),"",RANK(AH6,$AH$5:$AH$32)+SUM(-AI6/100)-(+AJ6/10000)-(+AL6/1000000)-(+AK6/10000000)+COUNTIF(AG$5:AG$32,"&lt;="&amp;AG6+1)/1000000+ROW()/100000000)</f>
        <v/>
      </c>
      <c r="AO6"/>
      <c r="AP6" s="249" t="str">
        <f>IF(AG6="","",SMALL(AN$5:AN$32,ROWS(AH$5:AH6)))</f>
        <v/>
      </c>
      <c r="AQ6" s="64" t="str">
        <f>IF(AP6="","",IF(AND(AS5=AS6,AT5=AT6,AU5=AU6),AQ5,$AQ$5+1))</f>
        <v/>
      </c>
      <c r="AR6" s="268" t="str">
        <f t="shared" si="4"/>
        <v/>
      </c>
      <c r="AS6" s="76" t="str">
        <f t="shared" si="5"/>
        <v/>
      </c>
      <c r="AT6" s="149" t="str">
        <f t="shared" si="6"/>
        <v/>
      </c>
      <c r="AU6" s="239" t="str">
        <f t="shared" si="7"/>
        <v/>
      </c>
      <c r="AV6" s="345" t="str">
        <f t="shared" ref="AV6:AV32" si="15">IF(AG6="","",INDEX($AK$5:$AK$32,MATCH(AP6,$AN$5:$AN$32,0)))</f>
        <v/>
      </c>
      <c r="AW6" s="137" t="str">
        <f t="shared" ref="AW6:AW32" si="16">IF(AG6="","",INDEX($AL$5:$AL$32,MATCH(AP6,$AN$5:$AN$32,0)))</f>
        <v/>
      </c>
    </row>
    <row r="7" spans="1:49" ht="24.95" customHeight="1">
      <c r="A7" s="7">
        <v>3</v>
      </c>
      <c r="B7" s="260"/>
      <c r="C7" s="185"/>
      <c r="D7" s="186"/>
      <c r="E7" s="290"/>
      <c r="G7" s="293">
        <v>3</v>
      </c>
      <c r="H7" s="424">
        <v>2</v>
      </c>
      <c r="I7" s="39" t="str">
        <f t="shared" si="0"/>
        <v/>
      </c>
      <c r="J7" s="39">
        <f>IF(M7+M8=0,0,IF(M7=M8,2,IF(M7&lt;M8,1,5)))</f>
        <v>0</v>
      </c>
      <c r="K7" s="39">
        <f>IF(N8="","",IF(OR(AND(N8&gt;0,N8&lt;5)),1,0))</f>
        <v>0</v>
      </c>
      <c r="L7" s="39">
        <f t="shared" si="1"/>
        <v>0</v>
      </c>
      <c r="M7" s="122"/>
      <c r="N7" s="8">
        <f t="shared" ref="N7" si="17">SUM(M7-M8)</f>
        <v>0</v>
      </c>
      <c r="O7" s="1"/>
      <c r="P7" s="431">
        <v>13</v>
      </c>
      <c r="Q7" s="15" t="str">
        <f>IF(M9=M10," ",IF(M9&gt;M10,I9,I10))</f>
        <v xml:space="preserve"> </v>
      </c>
      <c r="R7" s="39">
        <f>IF(U7+U8=0,0,IF(U7=U8,2,IF(U7&lt;U8,1,5)))</f>
        <v>0</v>
      </c>
      <c r="S7" s="39">
        <f>IF(V8="","",IF(OR(AND(V8&gt;0,V8&lt;5)),1,0))</f>
        <v>0</v>
      </c>
      <c r="T7" s="39">
        <f t="shared" si="2"/>
        <v>0</v>
      </c>
      <c r="U7" s="122"/>
      <c r="V7" s="110">
        <f t="shared" ref="V7" si="18">SUM(U7-U8)</f>
        <v>0</v>
      </c>
      <c r="W7" s="1"/>
      <c r="X7" s="431">
        <v>6</v>
      </c>
      <c r="Y7" s="15" t="str">
        <f>IF(U9=U10," ",IF(U9&gt;U10,Q9,Q10))</f>
        <v xml:space="preserve"> </v>
      </c>
      <c r="Z7" s="39">
        <f>IF(AC7+AC8=0,0,IF(AC7=AC8,2,IF(AC7&lt;AC8,1,5)))</f>
        <v>0</v>
      </c>
      <c r="AA7" s="39">
        <f>IF(AD8="","",IF(OR(AND(AD8&gt;0,AD8&lt;5)),1,0))</f>
        <v>0</v>
      </c>
      <c r="AB7" s="39">
        <f t="shared" si="3"/>
        <v>0</v>
      </c>
      <c r="AC7" s="122"/>
      <c r="AD7" s="160">
        <f t="shared" ref="AD7" si="19">SUM(AC7-AC8)</f>
        <v>0</v>
      </c>
      <c r="AE7" s="1"/>
      <c r="AF7" s="13">
        <v>3</v>
      </c>
      <c r="AG7" s="126" t="str">
        <f t="shared" si="8"/>
        <v/>
      </c>
      <c r="AH7" s="59">
        <f t="shared" si="9"/>
        <v>0</v>
      </c>
      <c r="AI7" s="59">
        <f t="shared" si="10"/>
        <v>0</v>
      </c>
      <c r="AJ7" s="335">
        <f t="shared" si="11"/>
        <v>0</v>
      </c>
      <c r="AK7" s="342">
        <f t="shared" si="12"/>
        <v>0</v>
      </c>
      <c r="AL7" s="36">
        <f t="shared" si="13"/>
        <v>0</v>
      </c>
      <c r="AM7"/>
      <c r="AN7" s="179" t="str">
        <f t="shared" si="14"/>
        <v/>
      </c>
      <c r="AO7"/>
      <c r="AP7" s="249" t="str">
        <f>IF(AG7="","",SMALL(AN$5:AN$32,ROWS(AH$5:AH7)))</f>
        <v/>
      </c>
      <c r="AQ7" s="64" t="str">
        <f>IF(AP7="","",IF(AND(AS6=AS7,AT6=AT7,AU6=AU7),AQ6,$AQ$5+2))</f>
        <v/>
      </c>
      <c r="AR7" s="268" t="str">
        <f t="shared" si="4"/>
        <v/>
      </c>
      <c r="AS7" s="76" t="str">
        <f t="shared" si="5"/>
        <v/>
      </c>
      <c r="AT7" s="149" t="str">
        <f t="shared" si="6"/>
        <v/>
      </c>
      <c r="AU7" s="239" t="str">
        <f t="shared" si="7"/>
        <v/>
      </c>
      <c r="AV7" s="345" t="str">
        <f t="shared" si="15"/>
        <v/>
      </c>
      <c r="AW7" s="137" t="str">
        <f t="shared" si="16"/>
        <v/>
      </c>
    </row>
    <row r="8" spans="1:49" ht="24.95" customHeight="1" thickBot="1">
      <c r="A8" s="7">
        <v>4</v>
      </c>
      <c r="B8" s="260"/>
      <c r="C8" s="185"/>
      <c r="D8" s="186"/>
      <c r="E8" s="290"/>
      <c r="G8" s="293">
        <v>4</v>
      </c>
      <c r="H8" s="425"/>
      <c r="I8" s="59" t="str">
        <f t="shared" si="0"/>
        <v/>
      </c>
      <c r="J8" s="40">
        <f>IF(M7+M8=0,0,IF(M7=M8,2,IF(M7&gt;M8,1,5)))</f>
        <v>0</v>
      </c>
      <c r="K8" s="59">
        <f>IF(N7="","",IF(OR(AND(N7&gt;0,N7&lt;5)),1,0))</f>
        <v>0</v>
      </c>
      <c r="L8" s="59">
        <f t="shared" si="1"/>
        <v>0</v>
      </c>
      <c r="M8" s="123"/>
      <c r="N8" s="9">
        <f t="shared" ref="N8" si="20">SUM(M8-M7)</f>
        <v>0</v>
      </c>
      <c r="O8" s="1"/>
      <c r="P8" s="432"/>
      <c r="Q8" s="16" t="str">
        <f>IF(M11=M12," ",IF(M11&gt;M12,I11,I12))</f>
        <v xml:space="preserve"> </v>
      </c>
      <c r="R8" s="47">
        <f>IF(U7+U8=0,0,IF(U7=U8,2,IF(U7&gt;U8,1,5)))</f>
        <v>0</v>
      </c>
      <c r="S8" s="59">
        <f>IF(V7="","",IF(OR(AND(V7&gt;0,V7&lt;5)),1,0))</f>
        <v>0</v>
      </c>
      <c r="T8" s="59">
        <f t="shared" si="2"/>
        <v>0</v>
      </c>
      <c r="U8" s="123"/>
      <c r="V8" s="50">
        <f t="shared" ref="V8" si="21">SUM(U8-U7)</f>
        <v>0</v>
      </c>
      <c r="W8" s="1"/>
      <c r="X8" s="432"/>
      <c r="Y8" s="29" t="str">
        <f>IF(U11=U12," ",IF(U11&gt;U12,Q11,Q12))</f>
        <v xml:space="preserve"> </v>
      </c>
      <c r="Z8" s="47">
        <f>IF(AC7+AC8=0,0,IF(AC7=AC8,2,IF(AC7&gt;AC8,1,5)))</f>
        <v>0</v>
      </c>
      <c r="AA8" s="59">
        <f>IF(AD7="","",IF(OR(AND(AD7&gt;0,AD7&lt;5)),1,0))</f>
        <v>0</v>
      </c>
      <c r="AB8" s="59">
        <f t="shared" si="3"/>
        <v>0</v>
      </c>
      <c r="AC8" s="123"/>
      <c r="AD8" s="162">
        <f t="shared" ref="AD8" si="22">SUM(AC8-AC7)</f>
        <v>0</v>
      </c>
      <c r="AE8" s="1"/>
      <c r="AF8" s="13">
        <v>4</v>
      </c>
      <c r="AG8" s="126" t="str">
        <f t="shared" ref="AG8:AG32" si="23">+I8</f>
        <v/>
      </c>
      <c r="AH8" s="59">
        <f t="shared" si="9"/>
        <v>0</v>
      </c>
      <c r="AI8" s="59">
        <f t="shared" si="10"/>
        <v>0</v>
      </c>
      <c r="AJ8" s="335">
        <f t="shared" si="11"/>
        <v>0</v>
      </c>
      <c r="AK8" s="342">
        <f t="shared" si="12"/>
        <v>0</v>
      </c>
      <c r="AL8" s="36">
        <f t="shared" si="13"/>
        <v>0</v>
      </c>
      <c r="AM8"/>
      <c r="AN8" s="179" t="str">
        <f t="shared" si="14"/>
        <v/>
      </c>
      <c r="AO8"/>
      <c r="AP8" s="249" t="str">
        <f>IF(AG8="","",SMALL(AN$5:AN$32,ROWS(AH$5:AH8)))</f>
        <v/>
      </c>
      <c r="AQ8" s="64" t="str">
        <f>IF(AP8="","",IF(AND(AS7=AS8,AT7=AT8,AU7=AU8),AQ7,$AQ$5+3))</f>
        <v/>
      </c>
      <c r="AR8" s="268" t="str">
        <f t="shared" si="4"/>
        <v/>
      </c>
      <c r="AS8" s="76" t="str">
        <f t="shared" si="5"/>
        <v/>
      </c>
      <c r="AT8" s="149" t="str">
        <f t="shared" si="6"/>
        <v/>
      </c>
      <c r="AU8" s="239" t="str">
        <f t="shared" si="7"/>
        <v/>
      </c>
      <c r="AV8" s="345" t="str">
        <f t="shared" si="15"/>
        <v/>
      </c>
      <c r="AW8" s="137" t="str">
        <f t="shared" si="16"/>
        <v/>
      </c>
    </row>
    <row r="9" spans="1:49" ht="24.95" customHeight="1">
      <c r="A9" s="7">
        <v>5</v>
      </c>
      <c r="B9" s="260"/>
      <c r="C9" s="185"/>
      <c r="D9" s="186"/>
      <c r="E9" s="290"/>
      <c r="G9" s="293">
        <v>5</v>
      </c>
      <c r="H9" s="424">
        <v>3</v>
      </c>
      <c r="I9" s="39" t="str">
        <f t="shared" si="0"/>
        <v/>
      </c>
      <c r="J9" s="39">
        <f>IF(M9+M10=0,0,IF(M9=M10,2,IF(M9&lt;M10,1,5)))</f>
        <v>0</v>
      </c>
      <c r="K9" s="39">
        <f>IF(N10="","",IF(OR(AND(N10&gt;0,N10&lt;5)),1,0))</f>
        <v>0</v>
      </c>
      <c r="L9" s="39">
        <f t="shared" si="1"/>
        <v>0</v>
      </c>
      <c r="M9" s="122"/>
      <c r="N9" s="8">
        <f t="shared" ref="N9" si="24">SUM(M9-M10)</f>
        <v>0</v>
      </c>
      <c r="O9" s="1"/>
      <c r="P9" s="431">
        <v>12</v>
      </c>
      <c r="Q9" s="15" t="str">
        <f>IF(M13=M14," ",IF(M13&gt;M14,I13,I14))</f>
        <v xml:space="preserve"> </v>
      </c>
      <c r="R9" s="39">
        <f>IF(U9+U10=0,0,IF(U9=U10,2,IF(U9&lt;U10,1,5)))</f>
        <v>0</v>
      </c>
      <c r="S9" s="39">
        <f>IF(V10="","",IF(OR(AND(V10&gt;0,V10&lt;5)),1,0))</f>
        <v>0</v>
      </c>
      <c r="T9" s="39">
        <f t="shared" si="2"/>
        <v>0</v>
      </c>
      <c r="U9" s="122"/>
      <c r="V9" s="110">
        <f t="shared" ref="V9" si="25">SUM(U9-U10)</f>
        <v>0</v>
      </c>
      <c r="W9" s="1"/>
      <c r="X9" s="431">
        <v>5</v>
      </c>
      <c r="Y9" s="69" t="str">
        <f>IF(U13=U14," ",IF(U13&gt;U14,Q13,Q14))</f>
        <v xml:space="preserve"> </v>
      </c>
      <c r="Z9" s="39">
        <f>IF(AC9+AC10=0,0,IF(AC9=AC10,2,IF(AC9&lt;AC10,1,5)))</f>
        <v>0</v>
      </c>
      <c r="AA9" s="39">
        <f>IF(AD10="","",IF(OR(AND(AD10&gt;0,AD10&lt;5)),1,0))</f>
        <v>0</v>
      </c>
      <c r="AB9" s="39">
        <f t="shared" si="3"/>
        <v>0</v>
      </c>
      <c r="AC9" s="122"/>
      <c r="AD9" s="160">
        <f t="shared" ref="AD9" si="26">SUM(AC9-AC10)</f>
        <v>0</v>
      </c>
      <c r="AE9" s="1"/>
      <c r="AF9" s="13">
        <v>5</v>
      </c>
      <c r="AG9" s="126" t="str">
        <f t="shared" si="23"/>
        <v/>
      </c>
      <c r="AH9" s="59">
        <f t="shared" si="9"/>
        <v>0</v>
      </c>
      <c r="AI9" s="59">
        <f t="shared" si="10"/>
        <v>0</v>
      </c>
      <c r="AJ9" s="335">
        <f t="shared" si="11"/>
        <v>0</v>
      </c>
      <c r="AK9" s="342">
        <f t="shared" si="12"/>
        <v>0</v>
      </c>
      <c r="AL9" s="36">
        <f t="shared" si="13"/>
        <v>0</v>
      </c>
      <c r="AM9"/>
      <c r="AN9" s="179" t="str">
        <f t="shared" si="14"/>
        <v/>
      </c>
      <c r="AO9"/>
      <c r="AP9" s="249" t="str">
        <f>IF(AG9="","",SMALL(AN$5:AN$32,ROWS(AH$5:AH9)))</f>
        <v/>
      </c>
      <c r="AQ9" s="64" t="str">
        <f>IF(AP9="","",IF(AND(AS8=AS9,AT8=AT9,AU8=AU9),AQ8,$AQ$5+4))</f>
        <v/>
      </c>
      <c r="AR9" s="268" t="str">
        <f t="shared" si="4"/>
        <v/>
      </c>
      <c r="AS9" s="76" t="str">
        <f t="shared" si="5"/>
        <v/>
      </c>
      <c r="AT9" s="149" t="str">
        <f t="shared" si="6"/>
        <v/>
      </c>
      <c r="AU9" s="239" t="str">
        <f t="shared" si="7"/>
        <v/>
      </c>
      <c r="AV9" s="345" t="str">
        <f t="shared" si="15"/>
        <v/>
      </c>
      <c r="AW9" s="137" t="str">
        <f t="shared" si="16"/>
        <v/>
      </c>
    </row>
    <row r="10" spans="1:49" ht="24.95" customHeight="1" thickBot="1">
      <c r="A10" s="7">
        <v>6</v>
      </c>
      <c r="B10" s="260"/>
      <c r="C10" s="185"/>
      <c r="D10" s="186"/>
      <c r="E10" s="290"/>
      <c r="G10" s="293">
        <v>6</v>
      </c>
      <c r="H10" s="425"/>
      <c r="I10" s="59" t="str">
        <f t="shared" si="0"/>
        <v/>
      </c>
      <c r="J10" s="40">
        <f>IF(M9+M10=0,0,IF(M9=M10,2,IF(M9&gt;M10,1,5)))</f>
        <v>0</v>
      </c>
      <c r="K10" s="59">
        <f>IF(N9="","",IF(OR(AND(N9&gt;0,N9&lt;5)),1,0))</f>
        <v>0</v>
      </c>
      <c r="L10" s="59">
        <f t="shared" si="1"/>
        <v>0</v>
      </c>
      <c r="M10" s="123"/>
      <c r="N10" s="9">
        <f t="shared" ref="N10" si="27">SUM(M10-M9)</f>
        <v>0</v>
      </c>
      <c r="O10" s="1"/>
      <c r="P10" s="432"/>
      <c r="Q10" s="16" t="str">
        <f>IF(M15=M16," ",IF(M15&gt;M16,I15,I16))</f>
        <v xml:space="preserve"> </v>
      </c>
      <c r="R10" s="47">
        <f>IF(U9+U10=0,0,IF(U9=U10,2,IF(U9&gt;U10,1,5)))</f>
        <v>0</v>
      </c>
      <c r="S10" s="59">
        <f>IF(V9="","",IF(OR(AND(V9&gt;0,V9&lt;5)),1,0))</f>
        <v>0</v>
      </c>
      <c r="T10" s="59">
        <f t="shared" si="2"/>
        <v>0</v>
      </c>
      <c r="U10" s="123"/>
      <c r="V10" s="50">
        <f t="shared" ref="V10" si="28">SUM(U10-U9)</f>
        <v>0</v>
      </c>
      <c r="W10" s="1"/>
      <c r="X10" s="432"/>
      <c r="Y10" s="104" t="str">
        <f>IF(U15=U16," ",IF(U15&gt;U16,Q15,Q16))</f>
        <v xml:space="preserve"> </v>
      </c>
      <c r="Z10" s="318">
        <f>IF(AC9+AC10=0,0,IF(AC9=AC10,2,IF(AC9&gt;AC10,1,5)))</f>
        <v>0</v>
      </c>
      <c r="AA10" s="59">
        <f>IF(AD9="","",IF(OR(AND(AD9&gt;0,AD9&lt;5)),1,0))</f>
        <v>0</v>
      </c>
      <c r="AB10" s="59">
        <f t="shared" si="3"/>
        <v>0</v>
      </c>
      <c r="AC10" s="123"/>
      <c r="AD10" s="164">
        <f t="shared" ref="AD10" si="29">SUM(AC10-AC9)</f>
        <v>0</v>
      </c>
      <c r="AE10" s="1"/>
      <c r="AF10" s="13">
        <v>6</v>
      </c>
      <c r="AG10" s="126" t="str">
        <f t="shared" si="23"/>
        <v/>
      </c>
      <c r="AH10" s="59">
        <f t="shared" si="9"/>
        <v>0</v>
      </c>
      <c r="AI10" s="59">
        <f t="shared" si="10"/>
        <v>0</v>
      </c>
      <c r="AJ10" s="335">
        <f t="shared" si="11"/>
        <v>0</v>
      </c>
      <c r="AK10" s="342">
        <f t="shared" si="12"/>
        <v>0</v>
      </c>
      <c r="AL10" s="36">
        <f t="shared" si="13"/>
        <v>0</v>
      </c>
      <c r="AM10"/>
      <c r="AN10" s="179" t="str">
        <f t="shared" si="14"/>
        <v/>
      </c>
      <c r="AO10"/>
      <c r="AP10" s="249" t="str">
        <f>IF(AG10="","",SMALL(AN$5:AN$32,ROWS(AH$5:AH10)))</f>
        <v/>
      </c>
      <c r="AQ10" s="64" t="str">
        <f>IF(AP10="","",IF(AND(AS9=AS10,AT9=AT10,AU9=AU10),AQ9,$AQ$5+5))</f>
        <v/>
      </c>
      <c r="AR10" s="268" t="str">
        <f t="shared" si="4"/>
        <v/>
      </c>
      <c r="AS10" s="76" t="str">
        <f t="shared" si="5"/>
        <v/>
      </c>
      <c r="AT10" s="149" t="str">
        <f t="shared" si="6"/>
        <v/>
      </c>
      <c r="AU10" s="239" t="str">
        <f t="shared" si="7"/>
        <v/>
      </c>
      <c r="AV10" s="345" t="str">
        <f t="shared" si="15"/>
        <v/>
      </c>
      <c r="AW10" s="137" t="str">
        <f t="shared" si="16"/>
        <v/>
      </c>
    </row>
    <row r="11" spans="1:49" ht="24.95" customHeight="1">
      <c r="A11" s="7">
        <v>7</v>
      </c>
      <c r="B11" s="260"/>
      <c r="C11" s="185"/>
      <c r="D11" s="186"/>
      <c r="E11" s="290"/>
      <c r="G11" s="293">
        <v>7</v>
      </c>
      <c r="H11" s="424">
        <v>4</v>
      </c>
      <c r="I11" s="39" t="str">
        <f t="shared" si="0"/>
        <v/>
      </c>
      <c r="J11" s="39">
        <f>IF(M11+M12=0,0,IF(M11=M12,2,IF(M11&lt;M12,1,5)))</f>
        <v>0</v>
      </c>
      <c r="K11" s="39">
        <f>IF(N12="","",IF(OR(AND(N12&gt;0,N12&lt;5)),1,0))</f>
        <v>0</v>
      </c>
      <c r="L11" s="39">
        <f t="shared" si="1"/>
        <v>0</v>
      </c>
      <c r="M11" s="122"/>
      <c r="N11" s="8">
        <f t="shared" ref="N11" si="30">SUM(M11-M12)</f>
        <v>0</v>
      </c>
      <c r="O11" s="1"/>
      <c r="P11" s="431">
        <v>11</v>
      </c>
      <c r="Q11" s="15" t="str">
        <f>IF(M17=M18," ",IF(M17&gt;M18,I17,I18))</f>
        <v xml:space="preserve"> </v>
      </c>
      <c r="R11" s="39">
        <f>IF(U11+U12=0,0,IF(U11=U12,2,IF(U11&lt;U12,1,5)))</f>
        <v>0</v>
      </c>
      <c r="S11" s="39">
        <f>IF(V12="","",IF(OR(AND(V12&gt;0,V12&lt;5)),1,0))</f>
        <v>0</v>
      </c>
      <c r="T11" s="39">
        <f t="shared" si="2"/>
        <v>0</v>
      </c>
      <c r="U11" s="122"/>
      <c r="V11" s="110">
        <f t="shared" ref="V11" si="31">SUM(U11-U12)</f>
        <v>0</v>
      </c>
      <c r="W11" s="1"/>
      <c r="X11" s="447">
        <v>4</v>
      </c>
      <c r="Y11" s="69" t="str">
        <f>IF(U17=U18," ",IF(U17&gt;U18,Q17,Q18))</f>
        <v xml:space="preserve"> </v>
      </c>
      <c r="Z11" s="39">
        <f>IF(AC11+AC12=0,0,IF(AC11=AC12,2,IF(AC11&lt;AC12,1,5)))</f>
        <v>0</v>
      </c>
      <c r="AA11" s="39">
        <f>IF(AD12="","",IF(OR(AND(AD12&gt;0,AD12&lt;5)),1,0))</f>
        <v>0</v>
      </c>
      <c r="AB11" s="39">
        <f t="shared" si="3"/>
        <v>0</v>
      </c>
      <c r="AC11" s="122"/>
      <c r="AD11" s="160">
        <f t="shared" ref="AD11" si="32">SUM(AC11-AC12)</f>
        <v>0</v>
      </c>
      <c r="AE11" s="1"/>
      <c r="AF11" s="13">
        <v>7</v>
      </c>
      <c r="AG11" s="126" t="str">
        <f t="shared" si="23"/>
        <v/>
      </c>
      <c r="AH11" s="59">
        <f t="shared" si="9"/>
        <v>0</v>
      </c>
      <c r="AI11" s="59">
        <f t="shared" si="10"/>
        <v>0</v>
      </c>
      <c r="AJ11" s="335">
        <f t="shared" si="11"/>
        <v>0</v>
      </c>
      <c r="AK11" s="342">
        <f t="shared" si="12"/>
        <v>0</v>
      </c>
      <c r="AL11" s="36">
        <f t="shared" si="13"/>
        <v>0</v>
      </c>
      <c r="AM11"/>
      <c r="AN11" s="179" t="str">
        <f t="shared" si="14"/>
        <v/>
      </c>
      <c r="AO11"/>
      <c r="AP11" s="249" t="str">
        <f>IF(AG11="","",SMALL(AN$5:AN$32,ROWS(AH$5:AH11)))</f>
        <v/>
      </c>
      <c r="AQ11" s="64" t="str">
        <f>IF(AP11="","",IF(AND(AS10=AS11,AT10=AT11,AU10=AU11),AQ10,$AQ$5+6))</f>
        <v/>
      </c>
      <c r="AR11" s="268" t="str">
        <f t="shared" si="4"/>
        <v/>
      </c>
      <c r="AS11" s="76" t="str">
        <f t="shared" si="5"/>
        <v/>
      </c>
      <c r="AT11" s="149" t="str">
        <f t="shared" si="6"/>
        <v/>
      </c>
      <c r="AU11" s="239" t="str">
        <f t="shared" si="7"/>
        <v/>
      </c>
      <c r="AV11" s="345" t="str">
        <f t="shared" si="15"/>
        <v/>
      </c>
      <c r="AW11" s="137" t="str">
        <f t="shared" si="16"/>
        <v/>
      </c>
    </row>
    <row r="12" spans="1:49" ht="24.95" customHeight="1" thickBot="1">
      <c r="A12" s="7">
        <v>8</v>
      </c>
      <c r="B12" s="260"/>
      <c r="C12" s="185"/>
      <c r="D12" s="186"/>
      <c r="E12" s="290"/>
      <c r="G12" s="293">
        <v>8</v>
      </c>
      <c r="H12" s="425"/>
      <c r="I12" s="59" t="str">
        <f t="shared" si="0"/>
        <v/>
      </c>
      <c r="J12" s="40">
        <f>IF(M11+M12=0,0,IF(M11=M12,2,IF(M11&gt;M12,1,5)))</f>
        <v>0</v>
      </c>
      <c r="K12" s="59">
        <f>IF(N11="","",IF(OR(AND(N11&gt;0,N11&lt;5)),1,0))</f>
        <v>0</v>
      </c>
      <c r="L12" s="59">
        <f t="shared" si="1"/>
        <v>0</v>
      </c>
      <c r="M12" s="123"/>
      <c r="N12" s="9">
        <f t="shared" ref="N12" si="33">SUM(M12-M11)</f>
        <v>0</v>
      </c>
      <c r="O12" s="1"/>
      <c r="P12" s="432"/>
      <c r="Q12" s="16" t="str">
        <f>IF(M19=M20," ",IF(M19&gt;M20,I19,I20))</f>
        <v xml:space="preserve"> </v>
      </c>
      <c r="R12" s="40">
        <f>IF(U11+U12=0,0,IF(U11=U12,2,IF(U11&gt;U12,1,5)))</f>
        <v>0</v>
      </c>
      <c r="S12" s="59">
        <f>IF(V11="","",IF(OR(AND(V11&gt;0,V11&lt;5)),1,0))</f>
        <v>0</v>
      </c>
      <c r="T12" s="59">
        <f t="shared" si="2"/>
        <v>0</v>
      </c>
      <c r="U12" s="123"/>
      <c r="V12" s="50">
        <f t="shared" ref="V12" si="34">SUM(U12-U11)</f>
        <v>0</v>
      </c>
      <c r="W12" s="1"/>
      <c r="X12" s="448"/>
      <c r="Y12" s="90" t="str">
        <f>IF(U5=U6," ",IF(U5&lt;U6,Q5,Q6))</f>
        <v xml:space="preserve"> </v>
      </c>
      <c r="Z12" s="40">
        <f>IF(AC11+AC12=0,0,IF(AC11=AC12,2,IF(AC11&gt;AC12,1,5)))</f>
        <v>0</v>
      </c>
      <c r="AA12" s="59">
        <f>IF(AD11="","",IF(OR(AND(AD11&gt;0,AD11&lt;5)),1,0))</f>
        <v>0</v>
      </c>
      <c r="AB12" s="59">
        <f t="shared" si="3"/>
        <v>0</v>
      </c>
      <c r="AC12" s="123"/>
      <c r="AD12" s="162">
        <f t="shared" ref="AD12" si="35">SUM(AC12-AC11)</f>
        <v>0</v>
      </c>
      <c r="AE12" s="1"/>
      <c r="AF12" s="13">
        <v>8</v>
      </c>
      <c r="AG12" s="126" t="str">
        <f t="shared" si="23"/>
        <v/>
      </c>
      <c r="AH12" s="59">
        <f t="shared" si="9"/>
        <v>0</v>
      </c>
      <c r="AI12" s="59">
        <f t="shared" si="10"/>
        <v>0</v>
      </c>
      <c r="AJ12" s="335">
        <f t="shared" si="11"/>
        <v>0</v>
      </c>
      <c r="AK12" s="342">
        <f t="shared" si="12"/>
        <v>0</v>
      </c>
      <c r="AL12" s="36">
        <f t="shared" si="13"/>
        <v>0</v>
      </c>
      <c r="AM12"/>
      <c r="AN12" s="179" t="str">
        <f t="shared" si="14"/>
        <v/>
      </c>
      <c r="AO12"/>
      <c r="AP12" s="249" t="str">
        <f>IF(AG12="","",SMALL(AN$5:AN$32,ROWS(AH$5:AH12)))</f>
        <v/>
      </c>
      <c r="AQ12" s="64" t="str">
        <f>IF(AP12="","",IF(AND(AS11=AS12,AT11=AT12,AU11=AU12),AQ11,$AQ$5+7))</f>
        <v/>
      </c>
      <c r="AR12" s="268" t="str">
        <f t="shared" si="4"/>
        <v/>
      </c>
      <c r="AS12" s="76" t="str">
        <f t="shared" si="5"/>
        <v/>
      </c>
      <c r="AT12" s="149" t="str">
        <f t="shared" si="6"/>
        <v/>
      </c>
      <c r="AU12" s="239" t="str">
        <f t="shared" si="7"/>
        <v/>
      </c>
      <c r="AV12" s="345" t="str">
        <f t="shared" si="15"/>
        <v/>
      </c>
      <c r="AW12" s="137" t="str">
        <f t="shared" si="16"/>
        <v/>
      </c>
    </row>
    <row r="13" spans="1:49" ht="24.95" customHeight="1">
      <c r="A13" s="7">
        <v>9</v>
      </c>
      <c r="B13" s="260"/>
      <c r="C13" s="185"/>
      <c r="D13" s="186"/>
      <c r="E13" s="290"/>
      <c r="G13" s="293">
        <v>9</v>
      </c>
      <c r="H13" s="424">
        <v>5</v>
      </c>
      <c r="I13" s="39" t="str">
        <f t="shared" si="0"/>
        <v/>
      </c>
      <c r="J13" s="39">
        <f>IF(M13+M14=0,0,IF(M13=M14,2,IF(M13&lt;M14,1,5)))</f>
        <v>0</v>
      </c>
      <c r="K13" s="39">
        <f>IF(N14="","",IF(OR(AND(N14&gt;0,N14&lt;5)),1,0))</f>
        <v>0</v>
      </c>
      <c r="L13" s="39">
        <f t="shared" si="1"/>
        <v>0</v>
      </c>
      <c r="M13" s="122"/>
      <c r="N13" s="8">
        <f t="shared" ref="N13" si="36">SUM(M13-M14)</f>
        <v>0</v>
      </c>
      <c r="O13" s="1"/>
      <c r="P13" s="431">
        <v>10</v>
      </c>
      <c r="Q13" s="69" t="str">
        <f>IF(M21=M22," ",IF(M21&gt;M22,I21,I22))</f>
        <v xml:space="preserve"> </v>
      </c>
      <c r="R13" s="39">
        <f>IF(U13+U14=0,0,IF(U13=U14,2,IF(U13&lt;U14,1,5)))</f>
        <v>0</v>
      </c>
      <c r="S13" s="39">
        <f>IF(V14="","",IF(OR(AND(V14&gt;0,V14&lt;5)),1,0))</f>
        <v>0</v>
      </c>
      <c r="T13" s="39">
        <f t="shared" si="2"/>
        <v>0</v>
      </c>
      <c r="U13" s="122"/>
      <c r="V13" s="49">
        <f>SUM(U13-U14)</f>
        <v>0</v>
      </c>
      <c r="W13" s="1"/>
      <c r="X13" s="447">
        <v>3</v>
      </c>
      <c r="Y13" s="92" t="str">
        <f>IF(U7=U8," ",IF(U7&lt;U8,Q7,Q8))</f>
        <v xml:space="preserve"> </v>
      </c>
      <c r="Z13" s="59">
        <f>IF(AC13+AC14=0,0,IF(AC13=AC14,2,IF(AC13&lt;AC14,1,5)))</f>
        <v>0</v>
      </c>
      <c r="AA13" s="39">
        <f>IF(AD14="","",IF(OR(AND(AD14&gt;0,AD14&lt;5)),1,0))</f>
        <v>0</v>
      </c>
      <c r="AB13" s="39">
        <f t="shared" si="3"/>
        <v>0</v>
      </c>
      <c r="AC13" s="122"/>
      <c r="AD13" s="163">
        <f t="shared" ref="AD13" si="37">SUM(AC13-AC14)</f>
        <v>0</v>
      </c>
      <c r="AE13" s="1"/>
      <c r="AF13" s="13">
        <v>9</v>
      </c>
      <c r="AG13" s="126" t="str">
        <f t="shared" si="23"/>
        <v/>
      </c>
      <c r="AH13" s="59">
        <f t="shared" si="9"/>
        <v>0</v>
      </c>
      <c r="AI13" s="59">
        <f t="shared" si="10"/>
        <v>0</v>
      </c>
      <c r="AJ13" s="335">
        <f t="shared" si="11"/>
        <v>0</v>
      </c>
      <c r="AK13" s="342">
        <f t="shared" si="12"/>
        <v>0</v>
      </c>
      <c r="AL13" s="36">
        <f t="shared" si="13"/>
        <v>0</v>
      </c>
      <c r="AM13"/>
      <c r="AN13" s="179" t="str">
        <f t="shared" si="14"/>
        <v/>
      </c>
      <c r="AO13"/>
      <c r="AP13" s="249" t="str">
        <f>IF(AG13="","",SMALL(AN$5:AN$32,ROWS(AH$5:AH13)))</f>
        <v/>
      </c>
      <c r="AQ13" s="64" t="str">
        <f>IF(AP13="","",IF(AND(AS12=AS13,AT12=AT13,AU12=AU13),AQ12,$AQ$5+8))</f>
        <v/>
      </c>
      <c r="AR13" s="268" t="str">
        <f t="shared" si="4"/>
        <v/>
      </c>
      <c r="AS13" s="76" t="str">
        <f t="shared" si="5"/>
        <v/>
      </c>
      <c r="AT13" s="149" t="str">
        <f t="shared" si="6"/>
        <v/>
      </c>
      <c r="AU13" s="239" t="str">
        <f t="shared" si="7"/>
        <v/>
      </c>
      <c r="AV13" s="345" t="str">
        <f t="shared" si="15"/>
        <v/>
      </c>
      <c r="AW13" s="137" t="str">
        <f t="shared" si="16"/>
        <v/>
      </c>
    </row>
    <row r="14" spans="1:49" ht="24.95" customHeight="1" thickBot="1">
      <c r="A14" s="7">
        <v>10</v>
      </c>
      <c r="B14" s="260"/>
      <c r="C14" s="185"/>
      <c r="D14" s="186"/>
      <c r="E14" s="290"/>
      <c r="G14" s="293">
        <v>10</v>
      </c>
      <c r="H14" s="425"/>
      <c r="I14" s="59" t="str">
        <f t="shared" si="0"/>
        <v/>
      </c>
      <c r="J14" s="40">
        <f>IF(M13+M14=0,0,IF(M13=M14,2,IF(M13&gt;M14,1,5)))</f>
        <v>0</v>
      </c>
      <c r="K14" s="59">
        <f>IF(N13="","",IF(OR(AND(N13&gt;0,N13&lt;5)),1,0))</f>
        <v>0</v>
      </c>
      <c r="L14" s="59">
        <f t="shared" si="1"/>
        <v>0</v>
      </c>
      <c r="M14" s="123"/>
      <c r="N14" s="9">
        <f t="shared" ref="N14" si="38">SUM(M14-M13)</f>
        <v>0</v>
      </c>
      <c r="O14" s="1"/>
      <c r="P14" s="432"/>
      <c r="Q14" s="109" t="str">
        <f>IF(M23=M24," ",IF(M23&gt;M24,I23,I24))</f>
        <v xml:space="preserve"> </v>
      </c>
      <c r="R14" s="40">
        <f>IF(U13+U14=0,0,IF(U13=U14,2,IF(U13&gt;U14,1,5)))</f>
        <v>0</v>
      </c>
      <c r="S14" s="59">
        <f>IF(V13="","",IF(OR(AND(V13&gt;0,V13&lt;5)),1,0))</f>
        <v>0</v>
      </c>
      <c r="T14" s="59">
        <f t="shared" si="2"/>
        <v>0</v>
      </c>
      <c r="U14" s="123"/>
      <c r="V14" s="50">
        <f>SUM(U14-U13)</f>
        <v>0</v>
      </c>
      <c r="W14" s="1"/>
      <c r="X14" s="448"/>
      <c r="Y14" s="93" t="str">
        <f>IF(U9=U10," ",IF(U9&lt;U10,Q9,Q10))</f>
        <v xml:space="preserve"> </v>
      </c>
      <c r="Z14" s="318">
        <f>IF(AC13+AC14=0,0,IF(AC13=AC14,2,IF(AC13&gt;AC14,1,5)))</f>
        <v>0</v>
      </c>
      <c r="AA14" s="59">
        <f>IF(AD13="","",IF(OR(AND(AD13&gt;0,AD13&lt;5)),1,0))</f>
        <v>0</v>
      </c>
      <c r="AB14" s="59">
        <f t="shared" si="3"/>
        <v>0</v>
      </c>
      <c r="AC14" s="123"/>
      <c r="AD14" s="164">
        <f t="shared" ref="AD14" si="39">SUM(AC14-AC13)</f>
        <v>0</v>
      </c>
      <c r="AE14" s="1"/>
      <c r="AF14" s="13">
        <v>10</v>
      </c>
      <c r="AG14" s="126" t="str">
        <f t="shared" si="23"/>
        <v/>
      </c>
      <c r="AH14" s="59">
        <f t="shared" si="9"/>
        <v>0</v>
      </c>
      <c r="AI14" s="59">
        <f t="shared" si="10"/>
        <v>0</v>
      </c>
      <c r="AJ14" s="335">
        <f t="shared" si="11"/>
        <v>0</v>
      </c>
      <c r="AK14" s="342">
        <f t="shared" si="12"/>
        <v>0</v>
      </c>
      <c r="AL14" s="36">
        <f t="shared" si="13"/>
        <v>0</v>
      </c>
      <c r="AM14"/>
      <c r="AN14" s="179" t="str">
        <f t="shared" si="14"/>
        <v/>
      </c>
      <c r="AO14"/>
      <c r="AP14" s="249" t="str">
        <f>IF(AG14="","",SMALL(AN$5:AN$32,ROWS(AH$5:AH14)))</f>
        <v/>
      </c>
      <c r="AQ14" s="64" t="str">
        <f>IF(AP14="","",IF(AND(AS13=AS14,AT13=AT14,AU13=AU14),AQ13,$AQ$5+9))</f>
        <v/>
      </c>
      <c r="AR14" s="268" t="str">
        <f t="shared" si="4"/>
        <v/>
      </c>
      <c r="AS14" s="76" t="str">
        <f t="shared" si="5"/>
        <v/>
      </c>
      <c r="AT14" s="149" t="str">
        <f t="shared" si="6"/>
        <v/>
      </c>
      <c r="AU14" s="239" t="str">
        <f t="shared" si="7"/>
        <v/>
      </c>
      <c r="AV14" s="345" t="str">
        <f t="shared" si="15"/>
        <v/>
      </c>
      <c r="AW14" s="137" t="str">
        <f t="shared" si="16"/>
        <v/>
      </c>
    </row>
    <row r="15" spans="1:49" ht="24.95" customHeight="1">
      <c r="A15" s="7">
        <v>11</v>
      </c>
      <c r="B15" s="260"/>
      <c r="C15" s="185"/>
      <c r="D15" s="186"/>
      <c r="E15" s="290"/>
      <c r="G15" s="293">
        <v>11</v>
      </c>
      <c r="H15" s="424">
        <v>6</v>
      </c>
      <c r="I15" s="39" t="str">
        <f t="shared" si="0"/>
        <v/>
      </c>
      <c r="J15" s="39">
        <f>IF(M15+M16=0,0,IF(M15=M16,2,IF(M15&lt;M16,1,5)))</f>
        <v>0</v>
      </c>
      <c r="K15" s="39">
        <f>IF(N16="","",IF(OR(AND(N16&gt;0,N16&lt;5)),1,0))</f>
        <v>0</v>
      </c>
      <c r="L15" s="39">
        <f t="shared" si="1"/>
        <v>0</v>
      </c>
      <c r="M15" s="122"/>
      <c r="N15" s="8">
        <f t="shared" ref="N15" si="40">SUM(M15-M16)</f>
        <v>0</v>
      </c>
      <c r="O15" s="1"/>
      <c r="P15" s="431">
        <v>9</v>
      </c>
      <c r="Q15" s="69" t="str">
        <f>IF(M25=M26," ",IF(M25&gt;M26,I25,I26))</f>
        <v xml:space="preserve"> </v>
      </c>
      <c r="R15" s="59">
        <f>IF(U15+U16=0,0,IF(U15=U16,2,IF(U15&lt;U16,1,5)))</f>
        <v>0</v>
      </c>
      <c r="S15" s="39">
        <f>IF(V16="","",IF(OR(AND(V16&gt;0,V16&lt;5)),1,0))</f>
        <v>0</v>
      </c>
      <c r="T15" s="39">
        <f t="shared" si="2"/>
        <v>0</v>
      </c>
      <c r="U15" s="122"/>
      <c r="V15" s="110">
        <f>SUM(U15-U16)</f>
        <v>0</v>
      </c>
      <c r="W15" s="1"/>
      <c r="X15" s="447">
        <v>2</v>
      </c>
      <c r="Y15" s="91" t="str">
        <f>IF(U11=U12," ",IF(U11&lt;U12,Q11,Q12))</f>
        <v xml:space="preserve"> </v>
      </c>
      <c r="Z15" s="39">
        <f>IF(AC15+AC16=0,0,IF(AC15=AC16,2,IF(AC15&lt;AC16,1,5)))</f>
        <v>0</v>
      </c>
      <c r="AA15" s="39">
        <f>IF(AD16="","",IF(OR(AND(AD16&gt;0,AD16&lt;5)),1,0))</f>
        <v>0</v>
      </c>
      <c r="AB15" s="39">
        <f t="shared" si="3"/>
        <v>0</v>
      </c>
      <c r="AC15" s="122"/>
      <c r="AD15" s="160">
        <f t="shared" ref="AD15" si="41">SUM(AC15-AC16)</f>
        <v>0</v>
      </c>
      <c r="AE15" s="1"/>
      <c r="AF15" s="13">
        <v>11</v>
      </c>
      <c r="AG15" s="126" t="str">
        <f t="shared" si="23"/>
        <v/>
      </c>
      <c r="AH15" s="59">
        <f t="shared" si="9"/>
        <v>0</v>
      </c>
      <c r="AI15" s="59">
        <f t="shared" si="10"/>
        <v>0</v>
      </c>
      <c r="AJ15" s="335">
        <f t="shared" si="11"/>
        <v>0</v>
      </c>
      <c r="AK15" s="342">
        <f t="shared" si="12"/>
        <v>0</v>
      </c>
      <c r="AL15" s="36">
        <f t="shared" si="13"/>
        <v>0</v>
      </c>
      <c r="AM15"/>
      <c r="AN15" s="179" t="str">
        <f t="shared" si="14"/>
        <v/>
      </c>
      <c r="AO15"/>
      <c r="AP15" s="249" t="str">
        <f>IF(AG15="","",SMALL(AN$5:AN$32,ROWS(AH$5:AH15)))</f>
        <v/>
      </c>
      <c r="AQ15" s="64" t="str">
        <f>IF(AP15="","",IF(AND(AS14=AS15,AT14=AT15,AU14=AU15),AQ14,$AQ$5+10))</f>
        <v/>
      </c>
      <c r="AR15" s="268" t="str">
        <f t="shared" si="4"/>
        <v/>
      </c>
      <c r="AS15" s="76" t="str">
        <f t="shared" si="5"/>
        <v/>
      </c>
      <c r="AT15" s="149" t="str">
        <f t="shared" si="6"/>
        <v/>
      </c>
      <c r="AU15" s="239" t="str">
        <f t="shared" si="7"/>
        <v/>
      </c>
      <c r="AV15" s="345" t="str">
        <f t="shared" si="15"/>
        <v/>
      </c>
      <c r="AW15" s="137" t="str">
        <f t="shared" si="16"/>
        <v/>
      </c>
    </row>
    <row r="16" spans="1:49" ht="24.95" customHeight="1" thickBot="1">
      <c r="A16" s="7">
        <v>12</v>
      </c>
      <c r="B16" s="260"/>
      <c r="C16" s="185"/>
      <c r="D16" s="186"/>
      <c r="E16" s="290"/>
      <c r="G16" s="293">
        <v>12</v>
      </c>
      <c r="H16" s="425"/>
      <c r="I16" s="59" t="str">
        <f t="shared" si="0"/>
        <v/>
      </c>
      <c r="J16" s="40">
        <f>IF(M15+M16=0,0,IF(M15=M16,2,IF(M15&gt;M16,1,5)))</f>
        <v>0</v>
      </c>
      <c r="K16" s="59">
        <f>IF(N15="","",IF(OR(AND(N15&gt;0,N15&lt;5)),1,0))</f>
        <v>0</v>
      </c>
      <c r="L16" s="59">
        <f t="shared" si="1"/>
        <v>0</v>
      </c>
      <c r="M16" s="123"/>
      <c r="N16" s="9">
        <f t="shared" ref="N16" si="42">SUM(M16-M15)</f>
        <v>0</v>
      </c>
      <c r="O16" s="1"/>
      <c r="P16" s="432"/>
      <c r="Q16" s="105" t="str">
        <f>IF(M27=M28," ",IF(M27&gt;M28,I27,I28))</f>
        <v xml:space="preserve"> </v>
      </c>
      <c r="R16" s="318">
        <f>IF(U15+U16=0,0,IF(U15=U16,2,IF(U15&gt;U16,1,5)))</f>
        <v>0</v>
      </c>
      <c r="S16" s="59">
        <f>IF(V15="","",IF(OR(AND(V15&gt;0,V15&lt;5)),1,0))</f>
        <v>0</v>
      </c>
      <c r="T16" s="59">
        <f t="shared" si="2"/>
        <v>0</v>
      </c>
      <c r="U16" s="123"/>
      <c r="V16" s="111">
        <f>SUM(U16-U15)</f>
        <v>0</v>
      </c>
      <c r="W16" s="1"/>
      <c r="X16" s="448"/>
      <c r="Y16" s="90" t="str">
        <f>IF(U13=U14," ",IF(U13&lt;U14,Q13,Q14))</f>
        <v xml:space="preserve"> </v>
      </c>
      <c r="Z16" s="40">
        <f>IF(AC15+AC16=0,0,IF(AC15=AC16,2,IF(AC15&gt;AC16,1,5)))</f>
        <v>0</v>
      </c>
      <c r="AA16" s="59">
        <f>IF(AD15="","",IF(OR(AND(AD15&gt;0,AD15&lt;5)),1,0))</f>
        <v>0</v>
      </c>
      <c r="AB16" s="59">
        <f t="shared" si="3"/>
        <v>0</v>
      </c>
      <c r="AC16" s="123"/>
      <c r="AD16" s="162">
        <f t="shared" ref="AD16" si="43">SUM(AC16-AC15)</f>
        <v>0</v>
      </c>
      <c r="AE16" s="1"/>
      <c r="AF16" s="13">
        <v>12</v>
      </c>
      <c r="AG16" s="126" t="str">
        <f t="shared" si="23"/>
        <v/>
      </c>
      <c r="AH16" s="59">
        <f t="shared" si="9"/>
        <v>0</v>
      </c>
      <c r="AI16" s="59">
        <f t="shared" si="10"/>
        <v>0</v>
      </c>
      <c r="AJ16" s="335">
        <f t="shared" si="11"/>
        <v>0</v>
      </c>
      <c r="AK16" s="342">
        <f t="shared" si="12"/>
        <v>0</v>
      </c>
      <c r="AL16" s="36">
        <f t="shared" si="13"/>
        <v>0</v>
      </c>
      <c r="AM16"/>
      <c r="AN16" s="179" t="str">
        <f t="shared" si="14"/>
        <v/>
      </c>
      <c r="AO16"/>
      <c r="AP16" s="249" t="str">
        <f>IF(AG16="","",SMALL(AN$5:AN$32,ROWS(AH$5:AH16)))</f>
        <v/>
      </c>
      <c r="AQ16" s="64" t="str">
        <f>IF(AP16="","",IF(AND(AS15=AS16,AT15=AT16,AU15=AU16),AQ15,$AQ$5+11))</f>
        <v/>
      </c>
      <c r="AR16" s="268" t="str">
        <f t="shared" si="4"/>
        <v/>
      </c>
      <c r="AS16" s="76" t="str">
        <f t="shared" si="5"/>
        <v/>
      </c>
      <c r="AT16" s="149" t="str">
        <f t="shared" si="6"/>
        <v/>
      </c>
      <c r="AU16" s="239" t="str">
        <f t="shared" si="7"/>
        <v/>
      </c>
      <c r="AV16" s="345" t="str">
        <f t="shared" si="15"/>
        <v/>
      </c>
      <c r="AW16" s="137" t="str">
        <f t="shared" si="16"/>
        <v/>
      </c>
    </row>
    <row r="17" spans="1:49" ht="24.95" customHeight="1">
      <c r="A17" s="7">
        <v>13</v>
      </c>
      <c r="B17" s="260"/>
      <c r="C17" s="185"/>
      <c r="D17" s="187"/>
      <c r="E17" s="290"/>
      <c r="G17" s="293">
        <v>13</v>
      </c>
      <c r="H17" s="424">
        <v>7</v>
      </c>
      <c r="I17" s="39" t="str">
        <f t="shared" si="0"/>
        <v/>
      </c>
      <c r="J17" s="39">
        <f>IF(M17+M18=0,0,IF(M17=M18,2,IF(M17&lt;M18,1,5)))</f>
        <v>0</v>
      </c>
      <c r="K17" s="39">
        <f>IF(N18="","",IF(OR(AND(N18&gt;0,N18&lt;5)),1,0))</f>
        <v>0</v>
      </c>
      <c r="L17" s="39">
        <f t="shared" si="1"/>
        <v>0</v>
      </c>
      <c r="M17" s="122"/>
      <c r="N17" s="8">
        <f t="shared" ref="N17" si="44">SUM(M17-M18)</f>
        <v>0</v>
      </c>
      <c r="O17" s="1"/>
      <c r="P17" s="431">
        <v>8</v>
      </c>
      <c r="Q17" s="69" t="str">
        <f>IF(M29=M30," ",IF(M29&gt;M30,I29,I30))</f>
        <v xml:space="preserve"> </v>
      </c>
      <c r="R17" s="39">
        <f>IF(U17+U18=0,0,IF(U17=U18,2,IF(U17&lt;U18,1,5)))</f>
        <v>0</v>
      </c>
      <c r="S17" s="39">
        <f>IF(V18="","",IF(OR(AND(V18&gt;0,V18&lt;5)),1,0))</f>
        <v>0</v>
      </c>
      <c r="T17" s="39">
        <f t="shared" si="2"/>
        <v>0</v>
      </c>
      <c r="U17" s="122"/>
      <c r="V17" s="49">
        <f>SUM(U17-U18)</f>
        <v>0</v>
      </c>
      <c r="W17" s="1"/>
      <c r="X17" s="447">
        <v>1</v>
      </c>
      <c r="Y17" s="92" t="str">
        <f>IF(U15=U16," ",IF(U15&lt;U16,Q15,Q16))</f>
        <v xml:space="preserve"> </v>
      </c>
      <c r="Z17" s="59">
        <f>IF(AC17+AC18=0,0,IF(AC17=AC18,2,IF(AC17&lt;AC18,1,5)))</f>
        <v>0</v>
      </c>
      <c r="AA17" s="39">
        <f>IF(AD18="","",IF(OR(AND(AD18&gt;0,AD18&lt;5)),1,0))</f>
        <v>0</v>
      </c>
      <c r="AB17" s="39">
        <f t="shared" si="3"/>
        <v>0</v>
      </c>
      <c r="AC17" s="122"/>
      <c r="AD17" s="163">
        <f t="shared" ref="AD17" si="45">SUM(AC17-AC18)</f>
        <v>0</v>
      </c>
      <c r="AE17" s="1"/>
      <c r="AF17" s="13">
        <v>13</v>
      </c>
      <c r="AG17" s="126" t="str">
        <f t="shared" si="23"/>
        <v/>
      </c>
      <c r="AH17" s="59">
        <f t="shared" si="9"/>
        <v>0</v>
      </c>
      <c r="AI17" s="59">
        <f t="shared" si="10"/>
        <v>0</v>
      </c>
      <c r="AJ17" s="335">
        <f t="shared" si="11"/>
        <v>0</v>
      </c>
      <c r="AK17" s="342">
        <f t="shared" si="12"/>
        <v>0</v>
      </c>
      <c r="AL17" s="36">
        <f t="shared" si="13"/>
        <v>0</v>
      </c>
      <c r="AM17"/>
      <c r="AN17" s="179" t="str">
        <f t="shared" si="14"/>
        <v/>
      </c>
      <c r="AO17"/>
      <c r="AP17" s="249" t="str">
        <f>IF(AG17="","",SMALL(AN$5:AN$32,ROWS(AH$5:AH17)))</f>
        <v/>
      </c>
      <c r="AQ17" s="64" t="str">
        <f>IF(AP17="","",IF(AND(AS16=AS17,AT16=AT17,AU16=AU17),AQ16,$AQ$5+12))</f>
        <v/>
      </c>
      <c r="AR17" s="268" t="str">
        <f t="shared" si="4"/>
        <v/>
      </c>
      <c r="AS17" s="76" t="str">
        <f t="shared" si="5"/>
        <v/>
      </c>
      <c r="AT17" s="149" t="str">
        <f t="shared" si="6"/>
        <v/>
      </c>
      <c r="AU17" s="239" t="str">
        <f t="shared" si="7"/>
        <v/>
      </c>
      <c r="AV17" s="345" t="str">
        <f t="shared" si="15"/>
        <v/>
      </c>
      <c r="AW17" s="137" t="str">
        <f t="shared" si="16"/>
        <v/>
      </c>
    </row>
    <row r="18" spans="1:49" ht="24.95" customHeight="1" thickBot="1">
      <c r="A18" s="7">
        <v>14</v>
      </c>
      <c r="B18" s="260"/>
      <c r="C18" s="185"/>
      <c r="D18" s="186"/>
      <c r="E18" s="290"/>
      <c r="G18" s="293">
        <v>14</v>
      </c>
      <c r="H18" s="425"/>
      <c r="I18" s="59" t="str">
        <f t="shared" si="0"/>
        <v/>
      </c>
      <c r="J18" s="40">
        <f>IF(M17+M18=0,0,IF(M17=M18,2,IF(M17&gt;M18,1,5)))</f>
        <v>0</v>
      </c>
      <c r="K18" s="59">
        <f>IF(N17="","",IF(OR(AND(N17&gt;0,N17&lt;5)),1,0))</f>
        <v>0</v>
      </c>
      <c r="L18" s="59">
        <f t="shared" si="1"/>
        <v>0</v>
      </c>
      <c r="M18" s="123"/>
      <c r="N18" s="9">
        <f t="shared" ref="N18" si="46">SUM(M18-M17)</f>
        <v>0</v>
      </c>
      <c r="O18" s="1"/>
      <c r="P18" s="432"/>
      <c r="Q18" s="105" t="str">
        <f>IF(M31=M32," ",IF(M31&gt;M32,I31,I32))</f>
        <v xml:space="preserve"> </v>
      </c>
      <c r="R18" s="318">
        <f>IF(U17+U18=0,0,IF(U17=U18,2,IF(U17&gt;U18,1,5)))</f>
        <v>0</v>
      </c>
      <c r="S18" s="59">
        <f>IF(V17="","",IF(OR(AND(V17&gt;0,V17&lt;5)),1,0))</f>
        <v>0</v>
      </c>
      <c r="T18" s="59">
        <f t="shared" si="2"/>
        <v>0</v>
      </c>
      <c r="U18" s="123"/>
      <c r="V18" s="111">
        <f>SUM(U18-U17)</f>
        <v>0</v>
      </c>
      <c r="W18" s="1"/>
      <c r="X18" s="448"/>
      <c r="Y18" s="93" t="str">
        <f>IF(U17=U18," ",IF(U17&lt;U18,Q17,Q18))</f>
        <v xml:space="preserve"> </v>
      </c>
      <c r="Z18" s="318">
        <f>IF(AC17+AC18=0,0,IF(AC17=AC18,2,IF(AC17&gt;AC18,1,5)))</f>
        <v>0</v>
      </c>
      <c r="AA18" s="59">
        <f>IF(AD17="","",IF(OR(AND(AD17&gt;0,AD17&lt;5)),1,0))</f>
        <v>0</v>
      </c>
      <c r="AB18" s="59">
        <f t="shared" si="3"/>
        <v>0</v>
      </c>
      <c r="AC18" s="123"/>
      <c r="AD18" s="164">
        <f t="shared" ref="AD18" si="47">SUM(AC18-AC17)</f>
        <v>0</v>
      </c>
      <c r="AE18" s="1"/>
      <c r="AF18" s="13">
        <v>14</v>
      </c>
      <c r="AG18" s="126" t="str">
        <f t="shared" si="23"/>
        <v/>
      </c>
      <c r="AH18" s="59">
        <f t="shared" si="9"/>
        <v>0</v>
      </c>
      <c r="AI18" s="59">
        <f t="shared" si="10"/>
        <v>0</v>
      </c>
      <c r="AJ18" s="335">
        <f t="shared" si="11"/>
        <v>0</v>
      </c>
      <c r="AK18" s="342">
        <f t="shared" si="12"/>
        <v>0</v>
      </c>
      <c r="AL18" s="36">
        <f t="shared" si="13"/>
        <v>0</v>
      </c>
      <c r="AM18"/>
      <c r="AN18" s="179" t="str">
        <f t="shared" si="14"/>
        <v/>
      </c>
      <c r="AO18"/>
      <c r="AP18" s="249" t="str">
        <f>IF(AG18="","",SMALL(AN$5:AN$32,ROWS(AH$5:AH18)))</f>
        <v/>
      </c>
      <c r="AQ18" s="64" t="str">
        <f>IF(AP18="","",IF(AND(AS17=AS18,AT17=AT18,AU17=AU18),AQ17,$AQ$5+13))</f>
        <v/>
      </c>
      <c r="AR18" s="268" t="str">
        <f t="shared" si="4"/>
        <v/>
      </c>
      <c r="AS18" s="76" t="str">
        <f t="shared" si="5"/>
        <v/>
      </c>
      <c r="AT18" s="149" t="str">
        <f t="shared" si="6"/>
        <v/>
      </c>
      <c r="AU18" s="239" t="str">
        <f t="shared" si="7"/>
        <v/>
      </c>
      <c r="AV18" s="345" t="str">
        <f t="shared" si="15"/>
        <v/>
      </c>
      <c r="AW18" s="137" t="str">
        <f t="shared" si="16"/>
        <v/>
      </c>
    </row>
    <row r="19" spans="1:49" ht="24.95" customHeight="1">
      <c r="A19" s="7">
        <v>15</v>
      </c>
      <c r="B19" s="261"/>
      <c r="C19" s="188"/>
      <c r="D19" s="186"/>
      <c r="E19" s="290"/>
      <c r="G19" s="293">
        <v>15</v>
      </c>
      <c r="H19" s="424">
        <v>8</v>
      </c>
      <c r="I19" s="39" t="str">
        <f t="shared" si="0"/>
        <v/>
      </c>
      <c r="J19" s="39">
        <f>IF(M19+M20=0,0,IF(M19=M20,2,IF(M19&lt;M20,1,5)))</f>
        <v>0</v>
      </c>
      <c r="K19" s="39">
        <f>IF(N20="","",IF(OR(AND(N20&gt;0,N20&lt;5)),1,0))</f>
        <v>0</v>
      </c>
      <c r="L19" s="39">
        <f t="shared" si="1"/>
        <v>0</v>
      </c>
      <c r="M19" s="122"/>
      <c r="N19" s="8">
        <f t="shared" ref="N19" si="48">SUM(M19-M20)</f>
        <v>0</v>
      </c>
      <c r="O19" s="1"/>
      <c r="P19" s="431">
        <v>7</v>
      </c>
      <c r="Q19" s="43" t="str">
        <f>IF(M5=M6," ",IF(M5&lt;M6,I5,I6))</f>
        <v xml:space="preserve"> </v>
      </c>
      <c r="R19" s="39">
        <f>IF(U19+U20=0,0,IF(U19=U20,2,IF(U19&lt;U20,1,5)))</f>
        <v>0</v>
      </c>
      <c r="S19" s="39">
        <f>IF(V20="","",IF(OR(AND(V20&gt;0,V20&lt;5)),1,0))</f>
        <v>0</v>
      </c>
      <c r="T19" s="39">
        <f t="shared" si="2"/>
        <v>0</v>
      </c>
      <c r="U19" s="122"/>
      <c r="V19" s="49">
        <f>SUM(U19-U20)</f>
        <v>0</v>
      </c>
      <c r="W19" s="1"/>
      <c r="X19" s="447">
        <v>14</v>
      </c>
      <c r="Y19" s="17" t="str">
        <f>IF(U19=U20," ",IF(U19&gt;U20,Q19,Q20))</f>
        <v xml:space="preserve"> </v>
      </c>
      <c r="Z19" s="39">
        <f>IF(AC19+AC20=0,0,IF(AC19=AC20,2,IF(AC19&lt;AC20,1,5)))</f>
        <v>0</v>
      </c>
      <c r="AA19" s="39">
        <f>IF(AD20="","",IF(OR(AND(AD20&gt;0,AD20&lt;5)),1,0))</f>
        <v>0</v>
      </c>
      <c r="AB19" s="39">
        <f t="shared" si="3"/>
        <v>0</v>
      </c>
      <c r="AC19" s="122"/>
      <c r="AD19" s="160">
        <f t="shared" ref="AD19" si="49">SUM(AC19-AC20)</f>
        <v>0</v>
      </c>
      <c r="AE19" s="1"/>
      <c r="AF19" s="13">
        <v>15</v>
      </c>
      <c r="AG19" s="126" t="str">
        <f t="shared" si="23"/>
        <v/>
      </c>
      <c r="AH19" s="59">
        <f t="shared" si="9"/>
        <v>0</v>
      </c>
      <c r="AI19" s="59">
        <f t="shared" si="10"/>
        <v>0</v>
      </c>
      <c r="AJ19" s="335">
        <f t="shared" si="11"/>
        <v>0</v>
      </c>
      <c r="AK19" s="342">
        <f t="shared" si="12"/>
        <v>0</v>
      </c>
      <c r="AL19" s="36">
        <f t="shared" si="13"/>
        <v>0</v>
      </c>
      <c r="AM19"/>
      <c r="AN19" s="179" t="str">
        <f t="shared" si="14"/>
        <v/>
      </c>
      <c r="AO19"/>
      <c r="AP19" s="249" t="str">
        <f>IF(AG19="","",SMALL(AN$5:AN$32,ROWS(AH$5:AH19)))</f>
        <v/>
      </c>
      <c r="AQ19" s="64" t="str">
        <f>IF(AP19="","",IF(AND(AS18=AS19,AT18=AT19,AU18=AU19),AQ18,$AQ$5+14))</f>
        <v/>
      </c>
      <c r="AR19" s="268" t="str">
        <f t="shared" si="4"/>
        <v/>
      </c>
      <c r="AS19" s="76" t="str">
        <f t="shared" si="5"/>
        <v/>
      </c>
      <c r="AT19" s="149" t="str">
        <f t="shared" si="6"/>
        <v/>
      </c>
      <c r="AU19" s="239" t="str">
        <f t="shared" si="7"/>
        <v/>
      </c>
      <c r="AV19" s="345" t="str">
        <f t="shared" si="15"/>
        <v/>
      </c>
      <c r="AW19" s="137" t="str">
        <f t="shared" si="16"/>
        <v/>
      </c>
    </row>
    <row r="20" spans="1:49" ht="24.95" customHeight="1" thickBot="1">
      <c r="A20" s="7">
        <v>16</v>
      </c>
      <c r="B20" s="262"/>
      <c r="C20" s="185"/>
      <c r="D20" s="186"/>
      <c r="E20" s="290"/>
      <c r="G20" s="293">
        <v>16</v>
      </c>
      <c r="H20" s="425"/>
      <c r="I20" s="59" t="str">
        <f t="shared" si="0"/>
        <v/>
      </c>
      <c r="J20" s="40">
        <f>IF(M19+M20=0,0,IF(M19=M20,2,IF(M19&gt;M20,1,5)))</f>
        <v>0</v>
      </c>
      <c r="K20" s="124">
        <f>IF(N19="","",IF(OR(AND(N19&gt;0,N19&lt;5)),1,0))</f>
        <v>0</v>
      </c>
      <c r="L20" s="124">
        <f t="shared" si="1"/>
        <v>0</v>
      </c>
      <c r="M20" s="123"/>
      <c r="N20" s="9">
        <f t="shared" ref="N20" si="50">SUM(M20-M19)</f>
        <v>0</v>
      </c>
      <c r="O20" s="1"/>
      <c r="P20" s="432"/>
      <c r="Q20" s="68" t="str">
        <f>IF(M7=M8," ",IF(M7&lt;M8,I7,I8))</f>
        <v xml:space="preserve"> </v>
      </c>
      <c r="R20" s="40">
        <f>IF(U19+U20=0,0,IF(U19=U20,2,IF(U19&gt;U20,1,5)))</f>
        <v>0</v>
      </c>
      <c r="S20" s="124">
        <f>IF(V19="","",IF(OR(AND(V19&gt;0,V19&lt;5)),1,0))</f>
        <v>0</v>
      </c>
      <c r="T20" s="124">
        <f t="shared" si="2"/>
        <v>0</v>
      </c>
      <c r="U20" s="123"/>
      <c r="V20" s="50">
        <f>SUM(U20-U19)</f>
        <v>0</v>
      </c>
      <c r="W20" s="1"/>
      <c r="X20" s="448"/>
      <c r="Y20" s="46" t="str">
        <f>IF(U21=U22," ",IF(U21&gt;U22,Q21,Q22))</f>
        <v xml:space="preserve"> </v>
      </c>
      <c r="Z20" s="40">
        <f>IF(AC19+AC20=0,0,IF(AC19=AC20,2,IF(AC19&gt;AC20,1,5)))</f>
        <v>0</v>
      </c>
      <c r="AA20" s="124">
        <f>IF(AD19="","",IF(OR(AND(AD19&gt;0,AD19&lt;5)),1,0))</f>
        <v>0</v>
      </c>
      <c r="AB20" s="124">
        <f t="shared" si="3"/>
        <v>0</v>
      </c>
      <c r="AC20" s="123"/>
      <c r="AD20" s="162">
        <f t="shared" ref="AD20" si="51">SUM(AC20-AC19)</f>
        <v>0</v>
      </c>
      <c r="AE20" s="1"/>
      <c r="AF20" s="13">
        <v>16</v>
      </c>
      <c r="AG20" s="126" t="str">
        <f t="shared" si="23"/>
        <v/>
      </c>
      <c r="AH20" s="59">
        <f t="shared" si="9"/>
        <v>0</v>
      </c>
      <c r="AI20" s="59">
        <f t="shared" si="10"/>
        <v>0</v>
      </c>
      <c r="AJ20" s="335">
        <f t="shared" si="11"/>
        <v>0</v>
      </c>
      <c r="AK20" s="342">
        <f t="shared" si="12"/>
        <v>0</v>
      </c>
      <c r="AL20" s="36">
        <f t="shared" si="13"/>
        <v>0</v>
      </c>
      <c r="AM20"/>
      <c r="AN20" s="179" t="str">
        <f t="shared" si="14"/>
        <v/>
      </c>
      <c r="AO20"/>
      <c r="AP20" s="249" t="str">
        <f>IF(AG20="","",SMALL(AN$5:AN$32,ROWS(AH$5:AH20)))</f>
        <v/>
      </c>
      <c r="AQ20" s="64" t="str">
        <f>IF(AP20="","",IF(AND(AS19=AS20,AT19=AT20,AU19=AU20),AQ19,$AQ$5+15))</f>
        <v/>
      </c>
      <c r="AR20" s="268" t="str">
        <f t="shared" si="4"/>
        <v/>
      </c>
      <c r="AS20" s="76" t="str">
        <f t="shared" si="5"/>
        <v/>
      </c>
      <c r="AT20" s="149" t="str">
        <f t="shared" si="6"/>
        <v/>
      </c>
      <c r="AU20" s="239" t="str">
        <f t="shared" si="7"/>
        <v/>
      </c>
      <c r="AV20" s="345" t="str">
        <f t="shared" si="15"/>
        <v/>
      </c>
      <c r="AW20" s="137" t="str">
        <f t="shared" si="16"/>
        <v/>
      </c>
    </row>
    <row r="21" spans="1:49" ht="24.95" customHeight="1">
      <c r="A21" s="7">
        <v>17</v>
      </c>
      <c r="B21" s="261"/>
      <c r="C21" s="188"/>
      <c r="D21" s="242"/>
      <c r="E21" s="290"/>
      <c r="G21" s="293">
        <v>17</v>
      </c>
      <c r="H21" s="424">
        <v>9</v>
      </c>
      <c r="I21" s="39" t="str">
        <f t="shared" si="0"/>
        <v/>
      </c>
      <c r="J21" s="39">
        <f>IF(M21+M22=0,0,IF(M21=M22,2,IF(M21&lt;M22,1,5)))</f>
        <v>0</v>
      </c>
      <c r="K21" s="39">
        <f>IF(N22="","",IF(OR(AND(N22&gt;0,N22&lt;5)),1,0))</f>
        <v>0</v>
      </c>
      <c r="L21" s="39">
        <f t="shared" si="1"/>
        <v>0</v>
      </c>
      <c r="M21" s="122"/>
      <c r="N21" s="8">
        <f t="shared" ref="N21" si="52">SUM(M21-M22)</f>
        <v>0</v>
      </c>
      <c r="O21" s="1"/>
      <c r="P21" s="431">
        <v>6</v>
      </c>
      <c r="Q21" s="61" t="str">
        <f>IF(M9=M10," ",IF(M9&lt;M10,I9,I10))</f>
        <v xml:space="preserve"> </v>
      </c>
      <c r="R21" s="59">
        <f>IF(U21+U22=0,0,IF(U21=U22,2,IF(U21&lt;U22,1,5)))</f>
        <v>0</v>
      </c>
      <c r="S21" s="39">
        <f>IF(V22="","",IF(OR(AND(V22&gt;0,V22&lt;5)),1,0))</f>
        <v>0</v>
      </c>
      <c r="T21" s="39">
        <f t="shared" si="2"/>
        <v>0</v>
      </c>
      <c r="U21" s="122"/>
      <c r="V21" s="49">
        <f>SUM(U21-U22)</f>
        <v>0</v>
      </c>
      <c r="W21" s="1"/>
      <c r="X21" s="447">
        <v>13</v>
      </c>
      <c r="Y21" s="45" t="str">
        <f>IF(U23=U24," ",IF(U23&gt;U24,Q23,Q24))</f>
        <v xml:space="preserve"> </v>
      </c>
      <c r="Z21" s="59">
        <f>IF(AC21+AC22=0,0,IF(AC21=AC22,2,IF(AC21&lt;AC22,1,5)))</f>
        <v>0</v>
      </c>
      <c r="AA21" s="39">
        <f>IF(AD22="","",IF(OR(AND(AD22&gt;0,AD22&lt;5)),1,0))</f>
        <v>0</v>
      </c>
      <c r="AB21" s="39">
        <f t="shared" si="3"/>
        <v>0</v>
      </c>
      <c r="AC21" s="122"/>
      <c r="AD21" s="163">
        <f t="shared" ref="AD21" si="53">SUM(AC21-AC22)</f>
        <v>0</v>
      </c>
      <c r="AE21" s="1"/>
      <c r="AF21" s="13">
        <v>17</v>
      </c>
      <c r="AG21" s="126" t="str">
        <f t="shared" si="23"/>
        <v/>
      </c>
      <c r="AH21" s="59">
        <f t="shared" si="9"/>
        <v>0</v>
      </c>
      <c r="AI21" s="59">
        <f t="shared" si="10"/>
        <v>0</v>
      </c>
      <c r="AJ21" s="335">
        <f t="shared" si="11"/>
        <v>0</v>
      </c>
      <c r="AK21" s="342">
        <f t="shared" si="12"/>
        <v>0</v>
      </c>
      <c r="AL21" s="36">
        <f t="shared" si="13"/>
        <v>0</v>
      </c>
      <c r="AM21"/>
      <c r="AN21" s="179" t="str">
        <f t="shared" si="14"/>
        <v/>
      </c>
      <c r="AO21"/>
      <c r="AP21" s="249" t="str">
        <f>IF(AG21="","",SMALL(AN$5:AN$32,ROWS(AH$5:AH21)))</f>
        <v/>
      </c>
      <c r="AQ21" s="64" t="str">
        <f>IF(AP21="","",IF(AND(AS20=AS21,AT20=AT21,AU20=AU21),AQ20,$AQ$5+16))</f>
        <v/>
      </c>
      <c r="AR21" s="268" t="str">
        <f t="shared" si="4"/>
        <v/>
      </c>
      <c r="AS21" s="76" t="str">
        <f t="shared" si="5"/>
        <v/>
      </c>
      <c r="AT21" s="149" t="str">
        <f t="shared" si="6"/>
        <v/>
      </c>
      <c r="AU21" s="239" t="str">
        <f t="shared" si="7"/>
        <v/>
      </c>
      <c r="AV21" s="345" t="str">
        <f t="shared" si="15"/>
        <v/>
      </c>
      <c r="AW21" s="137" t="str">
        <f t="shared" si="16"/>
        <v/>
      </c>
    </row>
    <row r="22" spans="1:49" ht="24.95" customHeight="1" thickBot="1">
      <c r="A22" s="7">
        <v>18</v>
      </c>
      <c r="B22" s="262"/>
      <c r="C22" s="185"/>
      <c r="D22" s="186"/>
      <c r="E22" s="290"/>
      <c r="G22" s="293">
        <v>18</v>
      </c>
      <c r="H22" s="425"/>
      <c r="I22" s="59" t="str">
        <f t="shared" si="0"/>
        <v/>
      </c>
      <c r="J22" s="40">
        <f>IF(M21+M22=0,0,IF(M21=M22,2,IF(M21&gt;M22,1,5)))</f>
        <v>0</v>
      </c>
      <c r="K22" s="124">
        <f>IF(N21="","",IF(OR(AND(N21&gt;0,N21&lt;5)),1,0))</f>
        <v>0</v>
      </c>
      <c r="L22" s="124">
        <f t="shared" si="1"/>
        <v>0</v>
      </c>
      <c r="M22" s="123"/>
      <c r="N22" s="9">
        <f t="shared" ref="N22" si="54">SUM(M22-M21)</f>
        <v>0</v>
      </c>
      <c r="O22" s="1"/>
      <c r="P22" s="432"/>
      <c r="Q22" s="94" t="str">
        <f>IF(M11=M12," ",IF(M11&lt;M12,I11,I12))</f>
        <v xml:space="preserve"> </v>
      </c>
      <c r="R22" s="40">
        <f>IF(U21+U22=0,0,IF(U21=U22,2,IF(U21&gt;U22,1,5)))</f>
        <v>0</v>
      </c>
      <c r="S22" s="124">
        <f>IF(V21="","",IF(OR(AND(V21&gt;0,V21&lt;5)),1,0))</f>
        <v>0</v>
      </c>
      <c r="T22" s="124">
        <f t="shared" si="2"/>
        <v>0</v>
      </c>
      <c r="U22" s="123"/>
      <c r="V22" s="50">
        <f>SUM(U22-U21)</f>
        <v>0</v>
      </c>
      <c r="W22" s="1"/>
      <c r="X22" s="448"/>
      <c r="Y22" s="97" t="str">
        <f>IF(U25=U26," ",IF(U25&gt;U26,Q25,Q26))</f>
        <v xml:space="preserve"> </v>
      </c>
      <c r="Z22" s="318">
        <f>IF(AC21+AC22=0,0,IF(AC21=AC22,2,IF(AC21&gt;AC22,1,5)))</f>
        <v>0</v>
      </c>
      <c r="AA22" s="124">
        <f>IF(AD21="","",IF(OR(AND(AD21&gt;0,AD21&lt;5)),1,0))</f>
        <v>0</v>
      </c>
      <c r="AB22" s="124">
        <f t="shared" si="3"/>
        <v>0</v>
      </c>
      <c r="AC22" s="123"/>
      <c r="AD22" s="164">
        <f t="shared" ref="AD22" si="55">SUM(AC22-AC21)</f>
        <v>0</v>
      </c>
      <c r="AE22" s="1"/>
      <c r="AF22" s="13">
        <v>18</v>
      </c>
      <c r="AG22" s="126" t="str">
        <f t="shared" si="23"/>
        <v/>
      </c>
      <c r="AH22" s="59">
        <f t="shared" si="9"/>
        <v>0</v>
      </c>
      <c r="AI22" s="59">
        <f t="shared" si="10"/>
        <v>0</v>
      </c>
      <c r="AJ22" s="335">
        <f t="shared" si="11"/>
        <v>0</v>
      </c>
      <c r="AK22" s="342">
        <f t="shared" si="12"/>
        <v>0</v>
      </c>
      <c r="AL22" s="36">
        <f t="shared" si="13"/>
        <v>0</v>
      </c>
      <c r="AM22"/>
      <c r="AN22" s="179" t="str">
        <f t="shared" si="14"/>
        <v/>
      </c>
      <c r="AO22"/>
      <c r="AP22" s="249" t="str">
        <f>IF(AG22="","",SMALL(AN$5:AN$32,ROWS(AH$5:AH22)))</f>
        <v/>
      </c>
      <c r="AQ22" s="64" t="str">
        <f>IF(AP22="","",IF(AND(AS21=AS22,AT21=AT22,AU21=AU22),AQ21,$AQ$5+17))</f>
        <v/>
      </c>
      <c r="AR22" s="268" t="str">
        <f t="shared" si="4"/>
        <v/>
      </c>
      <c r="AS22" s="76" t="str">
        <f t="shared" si="5"/>
        <v/>
      </c>
      <c r="AT22" s="149" t="str">
        <f t="shared" si="6"/>
        <v/>
      </c>
      <c r="AU22" s="239" t="str">
        <f t="shared" si="7"/>
        <v/>
      </c>
      <c r="AV22" s="345" t="str">
        <f t="shared" si="15"/>
        <v/>
      </c>
      <c r="AW22" s="137" t="str">
        <f t="shared" si="16"/>
        <v/>
      </c>
    </row>
    <row r="23" spans="1:49" ht="24.95" customHeight="1">
      <c r="A23" s="7">
        <v>19</v>
      </c>
      <c r="B23" s="261"/>
      <c r="C23" s="188"/>
      <c r="D23" s="242"/>
      <c r="E23" s="290"/>
      <c r="G23" s="293">
        <v>19</v>
      </c>
      <c r="H23" s="424">
        <v>10</v>
      </c>
      <c r="I23" s="39" t="str">
        <f t="shared" si="0"/>
        <v/>
      </c>
      <c r="J23" s="39">
        <f>IF(M23+M24=0,0,IF(M23=M24,2,IF(M23&lt;M24,1,5)))</f>
        <v>0</v>
      </c>
      <c r="K23" s="39">
        <f>IF(N24="","",IF(OR(AND(N24&gt;0,N24&lt;5)),1,0))</f>
        <v>0</v>
      </c>
      <c r="L23" s="39">
        <f t="shared" si="1"/>
        <v>0</v>
      </c>
      <c r="M23" s="122"/>
      <c r="N23" s="8">
        <f t="shared" ref="N23" si="56">SUM(M23-M24)</f>
        <v>0</v>
      </c>
      <c r="O23" s="1"/>
      <c r="P23" s="431">
        <v>5</v>
      </c>
      <c r="Q23" s="43" t="str">
        <f>IF(M13=M14," ",IF(M13&lt;M14,I13,I14))</f>
        <v xml:space="preserve"> </v>
      </c>
      <c r="R23" s="59">
        <f>IF(U23+U24=0,0,IF(U23=U24,2,IF(U23&lt;U24,1,5)))</f>
        <v>0</v>
      </c>
      <c r="S23" s="39">
        <f>IF(V24="","",IF(OR(AND(V24&gt;0,V24&lt;5)),1,0))</f>
        <v>0</v>
      </c>
      <c r="T23" s="39">
        <f t="shared" si="2"/>
        <v>0</v>
      </c>
      <c r="U23" s="122"/>
      <c r="V23" s="49">
        <f>SUM(U23-U24)</f>
        <v>0</v>
      </c>
      <c r="W23" s="1"/>
      <c r="X23" s="447">
        <v>12</v>
      </c>
      <c r="Y23" s="17" t="str">
        <f>IF(U27=U28," ",IF(U27&gt;U28,Q27,Q28))</f>
        <v xml:space="preserve"> </v>
      </c>
      <c r="Z23" s="39">
        <f>IF(AC23+AC24=0,0,IF(AC23=AC24,2,IF(AC23&lt;AC24,1,5)))</f>
        <v>0</v>
      </c>
      <c r="AA23" s="39">
        <f>IF(AD24="","",IF(OR(AND(AD24&gt;0,AD24&lt;5)),1,0))</f>
        <v>0</v>
      </c>
      <c r="AB23" s="39">
        <f t="shared" si="3"/>
        <v>0</v>
      </c>
      <c r="AC23" s="122"/>
      <c r="AD23" s="160">
        <f t="shared" ref="AD23" si="57">SUM(AC23-AC24)</f>
        <v>0</v>
      </c>
      <c r="AE23" s="1"/>
      <c r="AF23" s="13">
        <v>19</v>
      </c>
      <c r="AG23" s="126" t="str">
        <f t="shared" si="23"/>
        <v/>
      </c>
      <c r="AH23" s="59">
        <f t="shared" si="9"/>
        <v>0</v>
      </c>
      <c r="AI23" s="59">
        <f t="shared" si="10"/>
        <v>0</v>
      </c>
      <c r="AJ23" s="335">
        <f t="shared" si="11"/>
        <v>0</v>
      </c>
      <c r="AK23" s="342">
        <f t="shared" si="12"/>
        <v>0</v>
      </c>
      <c r="AL23" s="36">
        <f t="shared" si="13"/>
        <v>0</v>
      </c>
      <c r="AM23"/>
      <c r="AN23" s="179" t="str">
        <f t="shared" si="14"/>
        <v/>
      </c>
      <c r="AO23"/>
      <c r="AP23" s="249" t="str">
        <f>IF(AG23="","",SMALL(AN$5:AN$32,ROWS(AH$5:AH23)))</f>
        <v/>
      </c>
      <c r="AQ23" s="64" t="str">
        <f>IF(AP23="","",IF(AND(AS22=AS23,AT22=AT23,AU22=AU23),AQ22,$AQ$5+18))</f>
        <v/>
      </c>
      <c r="AR23" s="268" t="str">
        <f t="shared" si="4"/>
        <v/>
      </c>
      <c r="AS23" s="76" t="str">
        <f t="shared" si="5"/>
        <v/>
      </c>
      <c r="AT23" s="149" t="str">
        <f t="shared" si="6"/>
        <v/>
      </c>
      <c r="AU23" s="239" t="str">
        <f t="shared" si="7"/>
        <v/>
      </c>
      <c r="AV23" s="345" t="str">
        <f t="shared" si="15"/>
        <v/>
      </c>
      <c r="AW23" s="137" t="str">
        <f t="shared" si="16"/>
        <v/>
      </c>
    </row>
    <row r="24" spans="1:49" ht="24.95" customHeight="1" thickBot="1">
      <c r="A24" s="7">
        <v>20</v>
      </c>
      <c r="B24" s="262"/>
      <c r="C24" s="185"/>
      <c r="D24" s="247"/>
      <c r="E24" s="290"/>
      <c r="G24" s="293">
        <v>20</v>
      </c>
      <c r="H24" s="425"/>
      <c r="I24" s="59" t="str">
        <f t="shared" si="0"/>
        <v/>
      </c>
      <c r="J24" s="40">
        <f>IF(M23+M24=0,0,IF(M23=M24,2,IF(M23&gt;M24,1,5)))</f>
        <v>0</v>
      </c>
      <c r="K24" s="124">
        <f>IF(N23="","",IF(OR(AND(N23&gt;0,N23&lt;5)),1,0))</f>
        <v>0</v>
      </c>
      <c r="L24" s="124">
        <f t="shared" si="1"/>
        <v>0</v>
      </c>
      <c r="M24" s="123"/>
      <c r="N24" s="9">
        <f t="shared" ref="N24" si="58">SUM(M24-M23)</f>
        <v>0</v>
      </c>
      <c r="O24" s="1"/>
      <c r="P24" s="432"/>
      <c r="Q24" s="68" t="str">
        <f>IF(M15=M16," ",IF(M15&lt;M16,I15,I16))</f>
        <v xml:space="preserve"> </v>
      </c>
      <c r="R24" s="40">
        <f>IF(U23+U24=0,0,IF(U23=U24,2,IF(U23&gt;U24,1,5)))</f>
        <v>0</v>
      </c>
      <c r="S24" s="124">
        <f>IF(V23="","",IF(OR(AND(V23&gt;0,V23&lt;5)),1,0))</f>
        <v>0</v>
      </c>
      <c r="T24" s="124">
        <f t="shared" si="2"/>
        <v>0</v>
      </c>
      <c r="U24" s="123"/>
      <c r="V24" s="50">
        <f>SUM(U24-U23)</f>
        <v>0</v>
      </c>
      <c r="W24" s="1"/>
      <c r="X24" s="448"/>
      <c r="Y24" s="46" t="str">
        <f>IF(U29=U30," ",IF(U29&gt;U30,Q29,Q30))</f>
        <v xml:space="preserve"> </v>
      </c>
      <c r="Z24" s="40">
        <f>IF(AC23+AC24=0,0,IF(AC23=AC24,2,IF(AC23&gt;AC24,1,5)))</f>
        <v>0</v>
      </c>
      <c r="AA24" s="124">
        <f>IF(AD23="","",IF(OR(AND(AD23&gt;0,AD23&lt;5)),1,0))</f>
        <v>0</v>
      </c>
      <c r="AB24" s="124">
        <f t="shared" si="3"/>
        <v>0</v>
      </c>
      <c r="AC24" s="123"/>
      <c r="AD24" s="162">
        <f t="shared" ref="AD24" si="59">SUM(AC24-AC23)</f>
        <v>0</v>
      </c>
      <c r="AE24" s="1"/>
      <c r="AF24" s="13">
        <v>20</v>
      </c>
      <c r="AG24" s="126" t="str">
        <f t="shared" si="23"/>
        <v/>
      </c>
      <c r="AH24" s="59">
        <f t="shared" si="9"/>
        <v>0</v>
      </c>
      <c r="AI24" s="59">
        <f t="shared" si="10"/>
        <v>0</v>
      </c>
      <c r="AJ24" s="335">
        <f t="shared" si="11"/>
        <v>0</v>
      </c>
      <c r="AK24" s="342">
        <f t="shared" si="12"/>
        <v>0</v>
      </c>
      <c r="AL24" s="36">
        <f t="shared" si="13"/>
        <v>0</v>
      </c>
      <c r="AM24"/>
      <c r="AN24" s="179" t="str">
        <f t="shared" si="14"/>
        <v/>
      </c>
      <c r="AO24"/>
      <c r="AP24" s="249" t="str">
        <f>IF(AG24="","",SMALL(AN$5:AN$32,ROWS(AH$5:AH24)))</f>
        <v/>
      </c>
      <c r="AQ24" s="64" t="str">
        <f>IF(AP24="","",IF(AND(AS23=AS24,AT23=AT24,AU23=AU24),AQ23,$AQ$5+19))</f>
        <v/>
      </c>
      <c r="AR24" s="268" t="str">
        <f t="shared" si="4"/>
        <v/>
      </c>
      <c r="AS24" s="76" t="str">
        <f t="shared" si="5"/>
        <v/>
      </c>
      <c r="AT24" s="149" t="str">
        <f t="shared" si="6"/>
        <v/>
      </c>
      <c r="AU24" s="239" t="str">
        <f t="shared" si="7"/>
        <v/>
      </c>
      <c r="AV24" s="345" t="str">
        <f t="shared" si="15"/>
        <v/>
      </c>
      <c r="AW24" s="137" t="str">
        <f t="shared" si="16"/>
        <v/>
      </c>
    </row>
    <row r="25" spans="1:49" ht="24.95" customHeight="1">
      <c r="A25" s="7">
        <v>21</v>
      </c>
      <c r="B25" s="261"/>
      <c r="C25" s="188"/>
      <c r="D25" s="242"/>
      <c r="E25" s="316"/>
      <c r="G25" s="293">
        <v>21</v>
      </c>
      <c r="H25" s="424">
        <v>11</v>
      </c>
      <c r="I25" s="39" t="str">
        <f t="shared" si="0"/>
        <v/>
      </c>
      <c r="J25" s="39">
        <f>IF(M25+M26=0,0,IF(M25=M26,2,IF(M25&lt;M26,1,5)))</f>
        <v>0</v>
      </c>
      <c r="K25" s="39">
        <f>IF(N26="","",IF(OR(AND(N26&gt;0,N26&lt;5)),1,0))</f>
        <v>0</v>
      </c>
      <c r="L25" s="39">
        <f t="shared" si="1"/>
        <v>0</v>
      </c>
      <c r="M25" s="122"/>
      <c r="N25" s="8">
        <f t="shared" ref="N25" si="60">SUM(M25-M26)</f>
        <v>0</v>
      </c>
      <c r="O25" s="1"/>
      <c r="P25" s="431">
        <v>4</v>
      </c>
      <c r="Q25" s="61" t="str">
        <f>IF(M17=M18," ",IF(M17&lt;M18,I17,I18))</f>
        <v xml:space="preserve"> </v>
      </c>
      <c r="R25" s="59">
        <f>IF(U25+U26=0,0,IF(U25=U26,2,IF(U25&lt;U26,1,5)))</f>
        <v>0</v>
      </c>
      <c r="S25" s="39">
        <f>IF(V26="","",IF(OR(AND(V26&gt;0,V26&lt;5)),1,0))</f>
        <v>0</v>
      </c>
      <c r="T25" s="39">
        <f t="shared" si="2"/>
        <v>0</v>
      </c>
      <c r="U25" s="122"/>
      <c r="V25" s="49">
        <f>SUM(U25-U26)</f>
        <v>0</v>
      </c>
      <c r="W25" s="1"/>
      <c r="X25" s="447">
        <v>11</v>
      </c>
      <c r="Y25" s="45" t="str">
        <f>IF(U31=U32," ",IF(U31&gt;U32,Q31,Q32))</f>
        <v xml:space="preserve"> </v>
      </c>
      <c r="Z25" s="59">
        <f>IF(AC25+AC26=0,0,IF(AC25=AC26,2,IF(AC25&lt;AC26,1,5)))</f>
        <v>0</v>
      </c>
      <c r="AA25" s="39">
        <f>IF(AD26="","",IF(OR(AND(AD26&gt;0,AD26&lt;5)),1,0))</f>
        <v>0</v>
      </c>
      <c r="AB25" s="39">
        <f t="shared" si="3"/>
        <v>0</v>
      </c>
      <c r="AC25" s="122"/>
      <c r="AD25" s="163">
        <f t="shared" ref="AD25" si="61">SUM(AC25-AC26)</f>
        <v>0</v>
      </c>
      <c r="AE25" s="1"/>
      <c r="AF25" s="13">
        <v>21</v>
      </c>
      <c r="AG25" s="126" t="str">
        <f t="shared" si="23"/>
        <v/>
      </c>
      <c r="AH25" s="59">
        <f t="shared" si="9"/>
        <v>0</v>
      </c>
      <c r="AI25" s="59">
        <f t="shared" si="10"/>
        <v>0</v>
      </c>
      <c r="AJ25" s="335">
        <f t="shared" si="11"/>
        <v>0</v>
      </c>
      <c r="AK25" s="342">
        <f t="shared" si="12"/>
        <v>0</v>
      </c>
      <c r="AL25" s="36">
        <f t="shared" si="13"/>
        <v>0</v>
      </c>
      <c r="AM25"/>
      <c r="AN25" s="179" t="str">
        <f t="shared" si="14"/>
        <v/>
      </c>
      <c r="AO25"/>
      <c r="AP25" s="249" t="str">
        <f>IF(AG25="","",SMALL(AN$5:AN$32,ROWS(AH$5:AH25)))</f>
        <v/>
      </c>
      <c r="AQ25" s="64" t="str">
        <f>IF(AP25="","",IF(AND(AS24=AS25,AT24=AT25,AU24=AU25),AQ24,$AQ$5+20))</f>
        <v/>
      </c>
      <c r="AR25" s="268" t="str">
        <f t="shared" si="4"/>
        <v/>
      </c>
      <c r="AS25" s="76" t="str">
        <f t="shared" si="5"/>
        <v/>
      </c>
      <c r="AT25" s="149" t="str">
        <f t="shared" si="6"/>
        <v/>
      </c>
      <c r="AU25" s="239" t="str">
        <f t="shared" si="7"/>
        <v/>
      </c>
      <c r="AV25" s="345" t="str">
        <f t="shared" si="15"/>
        <v/>
      </c>
      <c r="AW25" s="137" t="str">
        <f t="shared" si="16"/>
        <v/>
      </c>
    </row>
    <row r="26" spans="1:49" ht="24.95" customHeight="1" thickBot="1">
      <c r="A26" s="7">
        <v>22</v>
      </c>
      <c r="B26" s="262"/>
      <c r="C26" s="185"/>
      <c r="D26" s="247"/>
      <c r="E26" s="290"/>
      <c r="G26" s="293">
        <v>22</v>
      </c>
      <c r="H26" s="425"/>
      <c r="I26" s="59" t="str">
        <f t="shared" si="0"/>
        <v/>
      </c>
      <c r="J26" s="40">
        <f>IF(M25+M26=0,0,IF(M25=M26,2,IF(M25&gt;M26,1,5)))</f>
        <v>0</v>
      </c>
      <c r="K26" s="124">
        <f>IF(N25="","",IF(OR(AND(N25&gt;0,N25&lt;5)),1,0))</f>
        <v>0</v>
      </c>
      <c r="L26" s="124">
        <f t="shared" si="1"/>
        <v>0</v>
      </c>
      <c r="M26" s="123"/>
      <c r="N26" s="9">
        <f t="shared" ref="N26" si="62">SUM(M26-M25)</f>
        <v>0</v>
      </c>
      <c r="O26" s="1"/>
      <c r="P26" s="432"/>
      <c r="Q26" s="94" t="str">
        <f>IF(M19=M20," ",IF(M19&lt;M20,I19,I20))</f>
        <v xml:space="preserve"> </v>
      </c>
      <c r="R26" s="40">
        <f>IF(U25+U26=0,0,IF(U25=U26,2,IF(U25&gt;U26,1,5)))</f>
        <v>0</v>
      </c>
      <c r="S26" s="124">
        <f>IF(V25="","",IF(OR(AND(V25&gt;0,V25&lt;5)),1,0))</f>
        <v>0</v>
      </c>
      <c r="T26" s="124">
        <f t="shared" si="2"/>
        <v>0</v>
      </c>
      <c r="U26" s="123"/>
      <c r="V26" s="50">
        <f>SUM(U26-U25)</f>
        <v>0</v>
      </c>
      <c r="W26" s="1"/>
      <c r="X26" s="448"/>
      <c r="Y26" s="94" t="str">
        <f>IF(U19=U20," ",IF(U19&lt;U20,Q19,Q20))</f>
        <v xml:space="preserve"> </v>
      </c>
      <c r="Z26" s="318">
        <f>IF(AC25+AC26=0,0,IF(AC25=AC26,2,IF(AC25&gt;AC26,1,5)))</f>
        <v>0</v>
      </c>
      <c r="AA26" s="124">
        <f>IF(AD25="","",IF(OR(AND(AD25&gt;0,AD25&lt;5)),1,0))</f>
        <v>0</v>
      </c>
      <c r="AB26" s="124">
        <f t="shared" si="3"/>
        <v>0</v>
      </c>
      <c r="AC26" s="123"/>
      <c r="AD26" s="164">
        <f t="shared" ref="AD26" si="63">SUM(AC26-AC25)</f>
        <v>0</v>
      </c>
      <c r="AE26" s="1"/>
      <c r="AF26" s="13">
        <v>22</v>
      </c>
      <c r="AG26" s="126" t="str">
        <f t="shared" si="23"/>
        <v/>
      </c>
      <c r="AH26" s="59">
        <f t="shared" si="9"/>
        <v>0</v>
      </c>
      <c r="AI26" s="59">
        <f t="shared" si="10"/>
        <v>0</v>
      </c>
      <c r="AJ26" s="335">
        <f t="shared" si="11"/>
        <v>0</v>
      </c>
      <c r="AK26" s="342">
        <f t="shared" si="12"/>
        <v>0</v>
      </c>
      <c r="AL26" s="36">
        <f t="shared" si="13"/>
        <v>0</v>
      </c>
      <c r="AM26"/>
      <c r="AN26" s="179" t="str">
        <f t="shared" si="14"/>
        <v/>
      </c>
      <c r="AO26"/>
      <c r="AP26" s="249" t="str">
        <f>IF(AG26="","",SMALL(AN$5:AN$32,ROWS(AH$5:AH26)))</f>
        <v/>
      </c>
      <c r="AQ26" s="64" t="str">
        <f>IF(AP26="","",IF(AND(AS25=AS26,AT25=AT26,AU25=AU26),AQ25,$AQ$5+21))</f>
        <v/>
      </c>
      <c r="AR26" s="268" t="str">
        <f t="shared" si="4"/>
        <v/>
      </c>
      <c r="AS26" s="76" t="str">
        <f t="shared" si="5"/>
        <v/>
      </c>
      <c r="AT26" s="149" t="str">
        <f t="shared" si="6"/>
        <v/>
      </c>
      <c r="AU26" s="239" t="str">
        <f t="shared" si="7"/>
        <v/>
      </c>
      <c r="AV26" s="345" t="str">
        <f t="shared" si="15"/>
        <v/>
      </c>
      <c r="AW26" s="137" t="str">
        <f t="shared" si="16"/>
        <v/>
      </c>
    </row>
    <row r="27" spans="1:49" ht="24.95" customHeight="1">
      <c r="A27" s="7">
        <v>23</v>
      </c>
      <c r="B27" s="261"/>
      <c r="C27" s="188"/>
      <c r="D27" s="242"/>
      <c r="E27" s="316"/>
      <c r="G27" s="293">
        <v>23</v>
      </c>
      <c r="H27" s="424">
        <v>12</v>
      </c>
      <c r="I27" s="39" t="str">
        <f t="shared" si="0"/>
        <v/>
      </c>
      <c r="J27" s="39">
        <f>IF(M27+M28=0,0,IF(M27=M28,2,IF(M27&lt;M28,1,5)))</f>
        <v>0</v>
      </c>
      <c r="K27" s="39">
        <f>IF(N28="","",IF(OR(AND(N28&gt;0,N28&lt;5)),1,0))</f>
        <v>0</v>
      </c>
      <c r="L27" s="39">
        <f t="shared" ref="L27:L32" si="64">IF(N27="","",IF(OR(AND(N27&lt;14,N27&gt;7)),1,0))</f>
        <v>0</v>
      </c>
      <c r="M27" s="122"/>
      <c r="N27" s="8">
        <f t="shared" ref="N27" si="65">SUM(M27-M28)</f>
        <v>0</v>
      </c>
      <c r="O27" s="1"/>
      <c r="P27" s="431">
        <v>3</v>
      </c>
      <c r="Q27" s="43" t="str">
        <f>IF(M21=M22," ",IF(M21&lt;M22,I21,I22))</f>
        <v xml:space="preserve"> </v>
      </c>
      <c r="R27" s="59">
        <f>IF(U27+U28=0,0,IF(U27=U28,2,IF(U27&lt;U28,1,5)))</f>
        <v>0</v>
      </c>
      <c r="S27" s="39">
        <f>IF(V28="","",IF(OR(AND(V28&gt;0,V28&lt;5)),1,0))</f>
        <v>0</v>
      </c>
      <c r="T27" s="39">
        <f t="shared" si="2"/>
        <v>0</v>
      </c>
      <c r="U27" s="122"/>
      <c r="V27" s="49">
        <f>SUM(U27-U28)</f>
        <v>0</v>
      </c>
      <c r="W27" s="1"/>
      <c r="X27" s="447">
        <v>10</v>
      </c>
      <c r="Y27" s="43" t="str">
        <f>IF(U21=U22,"",IF(U21&lt;U22,Q21,Q22))</f>
        <v/>
      </c>
      <c r="Z27" s="39">
        <f>IF(AC27+AC28=0,0,IF(AC27=AC28,2,IF(AC27&lt;AC28,1,5)))</f>
        <v>0</v>
      </c>
      <c r="AA27" s="39">
        <f>IF(AD28="","",IF(OR(AND(AD28&gt;0,AD28&lt;5)),1,0))</f>
        <v>0</v>
      </c>
      <c r="AB27" s="39">
        <f t="shared" si="3"/>
        <v>0</v>
      </c>
      <c r="AC27" s="122"/>
      <c r="AD27" s="160">
        <f t="shared" ref="AD27" si="66">SUM(AC27-AC28)</f>
        <v>0</v>
      </c>
      <c r="AE27" s="1"/>
      <c r="AF27" s="13">
        <v>23</v>
      </c>
      <c r="AG27" s="126" t="str">
        <f t="shared" si="23"/>
        <v/>
      </c>
      <c r="AH27" s="59">
        <f t="shared" si="9"/>
        <v>0</v>
      </c>
      <c r="AI27" s="59">
        <f t="shared" si="10"/>
        <v>0</v>
      </c>
      <c r="AJ27" s="335">
        <f t="shared" si="11"/>
        <v>0</v>
      </c>
      <c r="AK27" s="342">
        <f t="shared" si="12"/>
        <v>0</v>
      </c>
      <c r="AL27" s="36">
        <f t="shared" si="13"/>
        <v>0</v>
      </c>
      <c r="AM27"/>
      <c r="AN27" s="179" t="str">
        <f t="shared" si="14"/>
        <v/>
      </c>
      <c r="AO27"/>
      <c r="AP27" s="249" t="str">
        <f>IF(AG27="","",SMALL(AN$5:AN$32,ROWS(AH$5:AH27)))</f>
        <v/>
      </c>
      <c r="AQ27" s="64" t="str">
        <f>IF(AP27="","",IF(AND(AS26=AS27,AT26=AT27,AU26=AU27),AQ26,$AQ$5+22))</f>
        <v/>
      </c>
      <c r="AR27" s="268" t="str">
        <f t="shared" si="4"/>
        <v/>
      </c>
      <c r="AS27" s="76" t="str">
        <f t="shared" si="5"/>
        <v/>
      </c>
      <c r="AT27" s="149" t="str">
        <f t="shared" si="6"/>
        <v/>
      </c>
      <c r="AU27" s="239" t="str">
        <f t="shared" si="7"/>
        <v/>
      </c>
      <c r="AV27" s="345" t="str">
        <f t="shared" si="15"/>
        <v/>
      </c>
      <c r="AW27" s="137" t="str">
        <f t="shared" si="16"/>
        <v/>
      </c>
    </row>
    <row r="28" spans="1:49" ht="24.95" customHeight="1" thickBot="1">
      <c r="A28" s="7">
        <v>24</v>
      </c>
      <c r="B28" s="260"/>
      <c r="C28" s="185"/>
      <c r="D28" s="247"/>
      <c r="E28" s="290"/>
      <c r="G28" s="293">
        <v>24</v>
      </c>
      <c r="H28" s="425"/>
      <c r="I28" s="59" t="str">
        <f t="shared" si="0"/>
        <v/>
      </c>
      <c r="J28" s="40">
        <f>IF(M27+M28=0,0,IF(M27=M28,2,IF(M27&gt;M28,1,5)))</f>
        <v>0</v>
      </c>
      <c r="K28" s="124">
        <f>IF(N27="","",IF(OR(AND(N27&gt;0,N27&lt;5)),1,0))</f>
        <v>0</v>
      </c>
      <c r="L28" s="124">
        <f t="shared" si="64"/>
        <v>0</v>
      </c>
      <c r="M28" s="123"/>
      <c r="N28" s="9">
        <f t="shared" ref="N28" si="67">SUM(M28-M27)</f>
        <v>0</v>
      </c>
      <c r="O28" s="1"/>
      <c r="P28" s="432"/>
      <c r="Q28" s="68" t="str">
        <f>IF(M23=M24," ",IF(M23&lt;M24,I23,I24))</f>
        <v xml:space="preserve"> </v>
      </c>
      <c r="R28" s="40">
        <f>IF(U27+U28=0,0,IF(U27=U28,2,IF(U27&gt;U28,1,5)))</f>
        <v>0</v>
      </c>
      <c r="S28" s="124">
        <f>IF(V27="","",IF(OR(AND(V27&gt;0,V27&lt;5)),1,0))</f>
        <v>0</v>
      </c>
      <c r="T28" s="124">
        <f t="shared" si="2"/>
        <v>0</v>
      </c>
      <c r="U28" s="123"/>
      <c r="V28" s="50">
        <f>SUM(U28-U27)</f>
        <v>0</v>
      </c>
      <c r="W28" s="1"/>
      <c r="X28" s="448"/>
      <c r="Y28" s="72" t="str">
        <f>IF(U23=U24," ",IF(U23&lt;U24,Q23,Q24))</f>
        <v xml:space="preserve"> </v>
      </c>
      <c r="Z28" s="40">
        <f>IF(AC27+AC28=0,0,IF(AC27=AC28,2,IF(AC27&gt;AC28,1,5)))</f>
        <v>0</v>
      </c>
      <c r="AA28" s="124">
        <f>IF(AD27="","",IF(OR(AND(AD27&gt;0,AD27&lt;5)),1,0))</f>
        <v>0</v>
      </c>
      <c r="AB28" s="124">
        <f t="shared" si="3"/>
        <v>0</v>
      </c>
      <c r="AC28" s="123"/>
      <c r="AD28" s="162">
        <f t="shared" ref="AD28" si="68">SUM(AC28-AC27)</f>
        <v>0</v>
      </c>
      <c r="AE28" s="1"/>
      <c r="AF28" s="13">
        <v>24</v>
      </c>
      <c r="AG28" s="126" t="str">
        <f t="shared" si="23"/>
        <v/>
      </c>
      <c r="AH28" s="59">
        <f t="shared" si="9"/>
        <v>0</v>
      </c>
      <c r="AI28" s="59">
        <f t="shared" si="10"/>
        <v>0</v>
      </c>
      <c r="AJ28" s="335">
        <f t="shared" si="11"/>
        <v>0</v>
      </c>
      <c r="AK28" s="342">
        <f t="shared" si="12"/>
        <v>0</v>
      </c>
      <c r="AL28" s="36">
        <f t="shared" si="13"/>
        <v>0</v>
      </c>
      <c r="AM28"/>
      <c r="AN28" s="179" t="str">
        <f t="shared" si="14"/>
        <v/>
      </c>
      <c r="AO28"/>
      <c r="AP28" s="249" t="str">
        <f>IF(AG28="","",SMALL(AN$5:AN$32,ROWS(AH$5:AH28)))</f>
        <v/>
      </c>
      <c r="AQ28" s="64" t="str">
        <f>IF(AP28="","",IF(AND(AS27=AS28,AT27=AT28,AU27=AU28),AQ27,$AQ$5+23))</f>
        <v/>
      </c>
      <c r="AR28" s="268" t="str">
        <f t="shared" si="4"/>
        <v/>
      </c>
      <c r="AS28" s="76" t="str">
        <f t="shared" si="5"/>
        <v/>
      </c>
      <c r="AT28" s="149" t="str">
        <f t="shared" si="6"/>
        <v/>
      </c>
      <c r="AU28" s="239" t="str">
        <f t="shared" si="7"/>
        <v/>
      </c>
      <c r="AV28" s="345" t="str">
        <f t="shared" si="15"/>
        <v/>
      </c>
      <c r="AW28" s="137" t="str">
        <f t="shared" si="16"/>
        <v/>
      </c>
    </row>
    <row r="29" spans="1:49" ht="24.95" customHeight="1">
      <c r="A29" s="7">
        <v>25</v>
      </c>
      <c r="B29" s="261"/>
      <c r="C29" s="188"/>
      <c r="D29" s="242"/>
      <c r="E29" s="316"/>
      <c r="G29" s="293">
        <v>25</v>
      </c>
      <c r="H29" s="424">
        <v>13</v>
      </c>
      <c r="I29" s="39" t="str">
        <f t="shared" si="0"/>
        <v/>
      </c>
      <c r="J29" s="39">
        <f>IF(M29+M30=0,0,IF(M29=M30,2,IF(M29&lt;M30,1,5)))</f>
        <v>0</v>
      </c>
      <c r="K29" s="39">
        <f>IF(N30="","",IF(OR(AND(N30&gt;0,N30&lt;5)),1,0))</f>
        <v>0</v>
      </c>
      <c r="L29" s="39">
        <f t="shared" si="64"/>
        <v>0</v>
      </c>
      <c r="M29" s="122"/>
      <c r="N29" s="8">
        <f t="shared" ref="N29" si="69">SUM(M29-M30)</f>
        <v>0</v>
      </c>
      <c r="O29" s="1"/>
      <c r="P29" s="431">
        <v>2</v>
      </c>
      <c r="Q29" s="61" t="str">
        <f>IF(M25=M26," ",IF(M25&lt;M26,I25,I26))</f>
        <v xml:space="preserve"> </v>
      </c>
      <c r="R29" s="59">
        <f>IF(U29+U30=0,0,IF(U29=U30,2,IF(U29&lt;U30,1,5)))</f>
        <v>0</v>
      </c>
      <c r="S29" s="39">
        <f>IF(V30="","",IF(OR(AND(V30&gt;0,V30&lt;5)),1,0))</f>
        <v>0</v>
      </c>
      <c r="T29" s="39">
        <f t="shared" si="2"/>
        <v>0</v>
      </c>
      <c r="U29" s="122"/>
      <c r="V29" s="49">
        <f>SUM(U29-U30)</f>
        <v>0</v>
      </c>
      <c r="W29" s="1"/>
      <c r="X29" s="447">
        <v>9</v>
      </c>
      <c r="Y29" s="43" t="str">
        <f>IF(U25=U26," ",IF(U25&lt;U26,Q25,Q26))</f>
        <v xml:space="preserve"> </v>
      </c>
      <c r="Z29" s="39">
        <f>IF(AC29+AC30=0,0,IF(AC29=AC30,2,IF(AC29&lt;AC30,1,5)))</f>
        <v>0</v>
      </c>
      <c r="AA29" s="39">
        <f>IF(AD30="","",IF(OR(AND(AD30&gt;0,AD30&lt;5)),1,0))</f>
        <v>0</v>
      </c>
      <c r="AB29" s="39">
        <f t="shared" si="3"/>
        <v>0</v>
      </c>
      <c r="AC29" s="122"/>
      <c r="AD29" s="160">
        <f t="shared" ref="AD29" si="70">SUM(AC29-AC30)</f>
        <v>0</v>
      </c>
      <c r="AE29" s="1"/>
      <c r="AF29" s="13">
        <v>25</v>
      </c>
      <c r="AG29" s="126" t="str">
        <f t="shared" si="23"/>
        <v/>
      </c>
      <c r="AH29" s="59">
        <f t="shared" si="9"/>
        <v>0</v>
      </c>
      <c r="AI29" s="59">
        <f t="shared" si="10"/>
        <v>0</v>
      </c>
      <c r="AJ29" s="335">
        <f t="shared" si="11"/>
        <v>0</v>
      </c>
      <c r="AK29" s="342">
        <f t="shared" si="12"/>
        <v>0</v>
      </c>
      <c r="AL29" s="36">
        <f t="shared" si="13"/>
        <v>0</v>
      </c>
      <c r="AM29"/>
      <c r="AN29" s="179" t="str">
        <f t="shared" si="14"/>
        <v/>
      </c>
      <c r="AO29"/>
      <c r="AP29" s="249" t="str">
        <f>IF(AG29="","",SMALL(AN$5:AN$32,ROWS(AH$5:AH29)))</f>
        <v/>
      </c>
      <c r="AQ29" s="64" t="str">
        <f>IF(AP29="","",IF(AND(AS28=AS29,AT28=AT29,AU28=AU29),AQ28,$AQ$5+24))</f>
        <v/>
      </c>
      <c r="AR29" s="268" t="str">
        <f t="shared" si="4"/>
        <v/>
      </c>
      <c r="AS29" s="76" t="str">
        <f t="shared" si="5"/>
        <v/>
      </c>
      <c r="AT29" s="149" t="str">
        <f t="shared" si="6"/>
        <v/>
      </c>
      <c r="AU29" s="239" t="str">
        <f t="shared" si="7"/>
        <v/>
      </c>
      <c r="AV29" s="345" t="str">
        <f t="shared" si="15"/>
        <v/>
      </c>
      <c r="AW29" s="137" t="str">
        <f t="shared" si="16"/>
        <v/>
      </c>
    </row>
    <row r="30" spans="1:49" ht="24.95" customHeight="1" thickBot="1">
      <c r="A30" s="7">
        <v>26</v>
      </c>
      <c r="B30" s="260"/>
      <c r="C30" s="185"/>
      <c r="D30" s="247"/>
      <c r="E30" s="290"/>
      <c r="G30" s="293">
        <v>26</v>
      </c>
      <c r="H30" s="425"/>
      <c r="I30" s="59" t="str">
        <f t="shared" si="0"/>
        <v/>
      </c>
      <c r="J30" s="40">
        <f>IF(M29+M30=0,0,IF(M29=M30,2,IF(M29&gt;M30,1,5)))</f>
        <v>0</v>
      </c>
      <c r="K30" s="124">
        <f>IF(N29="","",IF(OR(AND(N29&gt;0,N29&lt;5)),1,0))</f>
        <v>0</v>
      </c>
      <c r="L30" s="124">
        <f t="shared" si="64"/>
        <v>0</v>
      </c>
      <c r="M30" s="123"/>
      <c r="N30" s="9">
        <f t="shared" ref="N30" si="71">SUM(M30-M29)</f>
        <v>0</v>
      </c>
      <c r="O30" s="1"/>
      <c r="P30" s="432"/>
      <c r="Q30" s="94" t="str">
        <f>IF(M27=M28," ",IF(M27&lt;M28,I27,I28))</f>
        <v xml:space="preserve"> </v>
      </c>
      <c r="R30" s="40">
        <f>IF(U29+U30=0,0,IF(U29=U30,2,IF(U29&gt;U30,1,5)))</f>
        <v>0</v>
      </c>
      <c r="S30" s="124">
        <f>IF(V29="","",IF(OR(AND(V29&gt;0,V29&lt;5)),1,0))</f>
        <v>0</v>
      </c>
      <c r="T30" s="124">
        <f t="shared" si="2"/>
        <v>0</v>
      </c>
      <c r="U30" s="123"/>
      <c r="V30" s="50">
        <f>SUM(U30-U29)</f>
        <v>0</v>
      </c>
      <c r="W30" s="1"/>
      <c r="X30" s="448"/>
      <c r="Y30" s="68" t="str">
        <f>IF(U27=U28," ",IF(U27&lt;U28,Q27,Q28))</f>
        <v xml:space="preserve"> </v>
      </c>
      <c r="Z30" s="40">
        <f>IF(AC29+AC30=0,0,IF(AC29=AC30,2,IF(AC29&gt;AC30,1,5)))</f>
        <v>0</v>
      </c>
      <c r="AA30" s="124">
        <f>IF(AD29="","",IF(OR(AND(AD29&gt;0,AD29&lt;5)),1,0))</f>
        <v>0</v>
      </c>
      <c r="AB30" s="124">
        <f t="shared" si="3"/>
        <v>0</v>
      </c>
      <c r="AC30" s="123"/>
      <c r="AD30" s="162">
        <f t="shared" ref="AD30" si="72">SUM(AC30-AC29)</f>
        <v>0</v>
      </c>
      <c r="AE30" s="1"/>
      <c r="AF30" s="13">
        <v>26</v>
      </c>
      <c r="AG30" s="126" t="str">
        <f t="shared" si="23"/>
        <v/>
      </c>
      <c r="AH30" s="59">
        <f t="shared" si="9"/>
        <v>0</v>
      </c>
      <c r="AI30" s="59">
        <f t="shared" si="10"/>
        <v>0</v>
      </c>
      <c r="AJ30" s="335">
        <f t="shared" si="11"/>
        <v>0</v>
      </c>
      <c r="AK30" s="342">
        <f t="shared" si="12"/>
        <v>0</v>
      </c>
      <c r="AL30" s="36">
        <f t="shared" si="13"/>
        <v>0</v>
      </c>
      <c r="AM30"/>
      <c r="AN30" s="179" t="str">
        <f t="shared" si="14"/>
        <v/>
      </c>
      <c r="AO30"/>
      <c r="AP30" s="249" t="str">
        <f>IF(AG30="","",SMALL(AN$5:AN$32,ROWS(AH$5:AH30)))</f>
        <v/>
      </c>
      <c r="AQ30" s="64" t="str">
        <f>IF(AP30="","",IF(AND(AS29=AS30,AT29=AT30,AU29=AU30),AQ29,$AQ$5+25))</f>
        <v/>
      </c>
      <c r="AR30" s="268" t="str">
        <f t="shared" si="4"/>
        <v/>
      </c>
      <c r="AS30" s="76" t="str">
        <f t="shared" si="5"/>
        <v/>
      </c>
      <c r="AT30" s="149" t="str">
        <f t="shared" si="6"/>
        <v/>
      </c>
      <c r="AU30" s="239" t="str">
        <f t="shared" si="7"/>
        <v/>
      </c>
      <c r="AV30" s="345" t="str">
        <f t="shared" si="15"/>
        <v/>
      </c>
      <c r="AW30" s="137" t="str">
        <f t="shared" si="16"/>
        <v/>
      </c>
    </row>
    <row r="31" spans="1:49" ht="24.95" customHeight="1">
      <c r="A31" s="7">
        <v>27</v>
      </c>
      <c r="B31" s="261"/>
      <c r="C31" s="188"/>
      <c r="D31" s="242"/>
      <c r="E31" s="290"/>
      <c r="G31" s="293">
        <v>27</v>
      </c>
      <c r="H31" s="424">
        <v>14</v>
      </c>
      <c r="I31" s="39" t="str">
        <f t="shared" si="0"/>
        <v/>
      </c>
      <c r="J31" s="39">
        <f>IF(M31+M32=0,0,IF(M31=M32,2,IF(M31&lt;M32,1,5)))</f>
        <v>0</v>
      </c>
      <c r="K31" s="39">
        <f>IF(N32="","",IF(OR(AND(N32&gt;0,N32&lt;5)),1,0))</f>
        <v>0</v>
      </c>
      <c r="L31" s="39">
        <f t="shared" si="64"/>
        <v>0</v>
      </c>
      <c r="M31" s="122"/>
      <c r="N31" s="8">
        <f t="shared" ref="N31" si="73">SUM(M31-M32)</f>
        <v>0</v>
      </c>
      <c r="O31" s="1"/>
      <c r="P31" s="431">
        <v>1</v>
      </c>
      <c r="Q31" s="43" t="str">
        <f>IF(M29=M30," ",IF(M29&lt;M30,I29,I30))</f>
        <v xml:space="preserve"> </v>
      </c>
      <c r="R31" s="59">
        <f>IF(U31+U32=0,0,IF(U31=U32,2,IF(U31&lt;U32,1,5)))</f>
        <v>0</v>
      </c>
      <c r="S31" s="39">
        <f>IF(V32="","",IF(OR(AND(V32&gt;0,V32&lt;5)),1,0))</f>
        <v>0</v>
      </c>
      <c r="T31" s="39">
        <f t="shared" si="2"/>
        <v>0</v>
      </c>
      <c r="U31" s="122"/>
      <c r="V31" s="49">
        <f>SUM(U31-U32)</f>
        <v>0</v>
      </c>
      <c r="W31" s="1"/>
      <c r="X31" s="447">
        <v>8</v>
      </c>
      <c r="Y31" s="61" t="str">
        <f>IF(U29=U30," ",IF(U29&lt;U30,Q29,Q30))</f>
        <v xml:space="preserve"> </v>
      </c>
      <c r="Z31" s="59">
        <f>IF(AC31+AC32=0,0,IF(AC31=AC32,2,IF(AC31&lt;AC32,1,5)))</f>
        <v>0</v>
      </c>
      <c r="AA31" s="39">
        <f>IF(AD32="","",IF(OR(AND(AD32&gt;0,AD32&lt;5)),1,0))</f>
        <v>0</v>
      </c>
      <c r="AB31" s="39">
        <f t="shared" si="3"/>
        <v>0</v>
      </c>
      <c r="AC31" s="122"/>
      <c r="AD31" s="163">
        <f t="shared" ref="AD31" si="74">SUM(AC31-AC32)</f>
        <v>0</v>
      </c>
      <c r="AE31" s="1"/>
      <c r="AF31" s="13">
        <v>27</v>
      </c>
      <c r="AG31" s="126" t="str">
        <f t="shared" si="23"/>
        <v/>
      </c>
      <c r="AH31" s="59">
        <f t="shared" si="9"/>
        <v>0</v>
      </c>
      <c r="AI31" s="59">
        <f t="shared" si="10"/>
        <v>0</v>
      </c>
      <c r="AJ31" s="335">
        <f t="shared" si="11"/>
        <v>0</v>
      </c>
      <c r="AK31" s="342">
        <f t="shared" si="12"/>
        <v>0</v>
      </c>
      <c r="AL31" s="36">
        <f t="shared" si="13"/>
        <v>0</v>
      </c>
      <c r="AM31"/>
      <c r="AN31" s="179" t="str">
        <f t="shared" si="14"/>
        <v/>
      </c>
      <c r="AO31"/>
      <c r="AP31" s="249" t="str">
        <f>IF(AG31="","",SMALL(AN$5:AN$32,ROWS(AH$5:AH31)))</f>
        <v/>
      </c>
      <c r="AQ31" s="64" t="str">
        <f>IF(AP31="","",IF(AND(AS30=AS31,AT30=AT31,AU30=AU31),AQ30,$AQ$5+26))</f>
        <v/>
      </c>
      <c r="AR31" s="268" t="str">
        <f t="shared" si="4"/>
        <v/>
      </c>
      <c r="AS31" s="76" t="str">
        <f t="shared" si="5"/>
        <v/>
      </c>
      <c r="AT31" s="149" t="str">
        <f t="shared" si="6"/>
        <v/>
      </c>
      <c r="AU31" s="239" t="str">
        <f t="shared" si="7"/>
        <v/>
      </c>
      <c r="AV31" s="345" t="str">
        <f t="shared" si="15"/>
        <v/>
      </c>
      <c r="AW31" s="137" t="str">
        <f t="shared" si="16"/>
        <v/>
      </c>
    </row>
    <row r="32" spans="1:49" ht="24.95" customHeight="1" thickBot="1">
      <c r="A32" s="10">
        <v>28</v>
      </c>
      <c r="B32" s="278"/>
      <c r="C32" s="189"/>
      <c r="D32" s="241"/>
      <c r="E32" s="291"/>
      <c r="G32" s="293">
        <v>28</v>
      </c>
      <c r="H32" s="425"/>
      <c r="I32" s="59" t="str">
        <f t="shared" si="0"/>
        <v/>
      </c>
      <c r="J32" s="40">
        <f>IF(M31+M32=0,0,IF(M31=M32,2,IF(M31&gt;M32,1,5)))</f>
        <v>0</v>
      </c>
      <c r="K32" s="124">
        <f>IF(N31="","",IF(OR(AND(N31&gt;0,N31&lt;5)),1,0))</f>
        <v>0</v>
      </c>
      <c r="L32" s="124">
        <f t="shared" si="64"/>
        <v>0</v>
      </c>
      <c r="M32" s="123"/>
      <c r="N32" s="9">
        <f t="shared" ref="N32" si="75">SUM(M32-M31)</f>
        <v>0</v>
      </c>
      <c r="O32" s="1"/>
      <c r="P32" s="432"/>
      <c r="Q32" s="68" t="str">
        <f>IF(M31=M32," ",IF(M31&lt;M32,I31,I32))</f>
        <v xml:space="preserve"> </v>
      </c>
      <c r="R32" s="40">
        <f>IF(U31+U32=0,0,IF(U31=U32,2,IF(U31&gt;U32,1,5)))</f>
        <v>0</v>
      </c>
      <c r="S32" s="124">
        <f>IF(V31="","",IF(OR(AND(V31&gt;0,V31&lt;5)),1,0))</f>
        <v>0</v>
      </c>
      <c r="T32" s="124">
        <f t="shared" si="2"/>
        <v>0</v>
      </c>
      <c r="U32" s="123"/>
      <c r="V32" s="50">
        <f>SUM(U32-U31)</f>
        <v>0</v>
      </c>
      <c r="W32" s="1"/>
      <c r="X32" s="448"/>
      <c r="Y32" s="68" t="str">
        <f>IF(U31=U32," ",IF(U31&lt;U32,Q31,Q32))</f>
        <v xml:space="preserve"> </v>
      </c>
      <c r="Z32" s="40">
        <f>IF(AC31+AC32=0,0,IF(AC31=AC32,2,IF(AC31&gt;AC32,1,5)))</f>
        <v>0</v>
      </c>
      <c r="AA32" s="124">
        <f>IF(AD31="","",IF(OR(AND(AD31&gt;0,AD31&lt;5)),1,0))</f>
        <v>0</v>
      </c>
      <c r="AB32" s="124">
        <f t="shared" si="3"/>
        <v>0</v>
      </c>
      <c r="AC32" s="123"/>
      <c r="AD32" s="162">
        <f t="shared" ref="AD32" si="76">SUM(AC32-AC31)</f>
        <v>0</v>
      </c>
      <c r="AE32" s="1"/>
      <c r="AF32" s="33">
        <v>28</v>
      </c>
      <c r="AG32" s="9" t="str">
        <f t="shared" si="23"/>
        <v/>
      </c>
      <c r="AH32" s="40">
        <f t="shared" si="9"/>
        <v>0</v>
      </c>
      <c r="AI32" s="40">
        <f t="shared" si="10"/>
        <v>0</v>
      </c>
      <c r="AJ32" s="336">
        <f t="shared" si="11"/>
        <v>0</v>
      </c>
      <c r="AK32" s="343">
        <f t="shared" si="12"/>
        <v>0</v>
      </c>
      <c r="AL32" s="35">
        <f t="shared" si="13"/>
        <v>0</v>
      </c>
      <c r="AM32"/>
      <c r="AN32" s="179" t="str">
        <f t="shared" si="14"/>
        <v/>
      </c>
      <c r="AO32"/>
      <c r="AP32" s="249" t="str">
        <f>IF(AG32="","",SMALL(AN$5:AN$32,ROWS(AH$5:AH32)))</f>
        <v/>
      </c>
      <c r="AQ32" s="78" t="str">
        <f>IF(AP32="","",IF(AND(AS31=AS32,AT31=AT32,AU31=AU32),AQ31,$AQ$5+27))</f>
        <v/>
      </c>
      <c r="AR32" s="78" t="str">
        <f t="shared" si="4"/>
        <v/>
      </c>
      <c r="AS32" s="100" t="str">
        <f t="shared" si="5"/>
        <v/>
      </c>
      <c r="AT32" s="150" t="str">
        <f t="shared" si="6"/>
        <v/>
      </c>
      <c r="AU32" s="240" t="str">
        <f t="shared" si="7"/>
        <v/>
      </c>
      <c r="AV32" s="346" t="str">
        <f t="shared" si="15"/>
        <v/>
      </c>
      <c r="AW32" s="138" t="str">
        <f t="shared" si="16"/>
        <v/>
      </c>
    </row>
    <row r="33" spans="1:49" ht="24.95" customHeight="1">
      <c r="E33" s="1">
        <f>SUM(E5:E32)</f>
        <v>0</v>
      </c>
      <c r="G33" s="1"/>
      <c r="I33"/>
      <c r="J33" s="87">
        <f>SUM(J7:J32)</f>
        <v>0</v>
      </c>
      <c r="K33" s="87">
        <f>SUM(K5:K32)</f>
        <v>0</v>
      </c>
      <c r="L33" s="87">
        <f>SUM(L5:L32)</f>
        <v>0</v>
      </c>
      <c r="M33" s="1">
        <f>SUM(M5:M32)</f>
        <v>0</v>
      </c>
      <c r="N33" s="87">
        <f>SUM(N5:N32)</f>
        <v>0</v>
      </c>
      <c r="O33" s="1"/>
      <c r="R33" s="1">
        <f>SUM(R5:R32)</f>
        <v>0</v>
      </c>
      <c r="S33" s="1">
        <f>SUM(S5:S32)</f>
        <v>0</v>
      </c>
      <c r="T33" s="1">
        <f>SUM(T5:T32)</f>
        <v>0</v>
      </c>
      <c r="U33" s="1">
        <f>SUM(U5:U32)</f>
        <v>0</v>
      </c>
      <c r="V33" s="87">
        <f>SUM(V5:V32)</f>
        <v>0</v>
      </c>
      <c r="W33" s="1"/>
      <c r="Y33" s="87"/>
      <c r="Z33" s="87">
        <f>SUM(Z5:Z32)</f>
        <v>0</v>
      </c>
      <c r="AA33" s="87">
        <f>SUM(AA5:AA32)</f>
        <v>0</v>
      </c>
      <c r="AB33" s="87">
        <f>SUM(AB5:AB32)</f>
        <v>0</v>
      </c>
      <c r="AC33" s="1">
        <f>SUM(AC5:AE32)</f>
        <v>0</v>
      </c>
      <c r="AD33" s="87">
        <f>SUM(AD5:AD32)</f>
        <v>0</v>
      </c>
      <c r="AE33" s="1">
        <f>SUM(M33+U33+AC33)</f>
        <v>0</v>
      </c>
      <c r="AG33"/>
      <c r="AH33" s="226">
        <f>SUM(AH5:AH32)</f>
        <v>0</v>
      </c>
      <c r="AI33" s="87">
        <f>SUM(AI5:AI32)</f>
        <v>0</v>
      </c>
      <c r="AJ33" s="87">
        <f>SUM(AJ5:AJ32)</f>
        <v>0</v>
      </c>
      <c r="AK33" s="87">
        <f>SUM(AK5:AK32)</f>
        <v>0</v>
      </c>
      <c r="AL33" s="87">
        <f>SUM(AL5:AL32)</f>
        <v>0</v>
      </c>
      <c r="AM33" s="87"/>
      <c r="AN33" s="87"/>
      <c r="AO33" s="87"/>
      <c r="AP33" s="87"/>
      <c r="AQ33" s="87"/>
      <c r="AR33" s="87"/>
      <c r="AS33" s="226">
        <f>SUM(AS5:AS32)</f>
        <v>0</v>
      </c>
      <c r="AT33" s="87">
        <f>SUM(AT5:AT32)</f>
        <v>0</v>
      </c>
      <c r="AU33" s="323">
        <f>SUM(AU5:AU32)</f>
        <v>0</v>
      </c>
      <c r="AV33" s="358">
        <f>SUM(AV5:AV32)</f>
        <v>0</v>
      </c>
      <c r="AW33" s="358">
        <f>SUM(AW5:AW32)</f>
        <v>0</v>
      </c>
    </row>
    <row r="34" spans="1:49" ht="24.95" customHeight="1">
      <c r="E34" s="1">
        <v>406</v>
      </c>
      <c r="G34" s="1"/>
      <c r="H34" s="236"/>
      <c r="I34" s="237"/>
      <c r="J34" s="216">
        <v>52</v>
      </c>
      <c r="K34" s="216"/>
      <c r="L34" s="216"/>
      <c r="M34" s="217"/>
      <c r="N34" s="87" t="str">
        <f>IF(N33=0,"OK",ERREUR)</f>
        <v>OK</v>
      </c>
      <c r="O34" s="217"/>
      <c r="P34" s="236"/>
      <c r="Q34" s="217"/>
      <c r="R34" s="217">
        <v>52</v>
      </c>
      <c r="S34" s="217"/>
      <c r="T34" s="217"/>
      <c r="U34" s="217"/>
      <c r="V34" s="87" t="str">
        <f>IF(V33=0,"OK",ERREUR)</f>
        <v>OK</v>
      </c>
      <c r="W34" s="217"/>
      <c r="X34" s="236"/>
      <c r="Y34" s="216"/>
      <c r="Z34" s="216">
        <v>52</v>
      </c>
      <c r="AA34" s="216"/>
      <c r="AB34" s="216"/>
      <c r="AC34" s="217"/>
      <c r="AD34" s="87" t="str">
        <f>IF(AD33=0,"OK",ERREUR)</f>
        <v>OK</v>
      </c>
      <c r="AE34" s="217"/>
      <c r="AF34" s="217"/>
      <c r="AG34" s="216"/>
      <c r="AH34" s="227">
        <f>SUM(J34+R34+Z34)</f>
        <v>156</v>
      </c>
      <c r="AI34" s="214" t="str">
        <f>IF(AI33=0,"OK",ERREUR)</f>
        <v>OK</v>
      </c>
      <c r="AJ34" s="216"/>
      <c r="AK34" s="216"/>
      <c r="AL34" s="216"/>
      <c r="AM34" s="216"/>
      <c r="AN34" s="216"/>
      <c r="AO34" s="216"/>
      <c r="AP34" s="216"/>
      <c r="AQ34" s="216"/>
      <c r="AR34" s="216"/>
      <c r="AS34" s="227">
        <v>156</v>
      </c>
      <c r="AT34" s="214" t="str">
        <f>IF(AT33=0,"OK",ERREUR)</f>
        <v>OK</v>
      </c>
      <c r="AU34" s="228"/>
      <c r="AV34" s="359">
        <f>+AK34</f>
        <v>0</v>
      </c>
      <c r="AW34" s="359">
        <f>+AL34</f>
        <v>0</v>
      </c>
    </row>
    <row r="35" spans="1:49" ht="24.75" customHeight="1">
      <c r="C35" s="421" t="s">
        <v>87</v>
      </c>
      <c r="D35" s="421"/>
      <c r="G35" s="1"/>
      <c r="J35" s="1"/>
      <c r="K35" s="1"/>
      <c r="L35" s="1"/>
      <c r="M35" s="1"/>
      <c r="N35" s="1"/>
      <c r="O35" s="1"/>
      <c r="P35" s="1"/>
      <c r="R35" s="1"/>
      <c r="S35" s="1"/>
      <c r="T35" s="1"/>
      <c r="U35" s="1"/>
      <c r="V35" s="1"/>
      <c r="W35" s="1"/>
      <c r="X35" s="1"/>
      <c r="Y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9" ht="26.25">
      <c r="A36" s="420" t="s">
        <v>119</v>
      </c>
      <c r="B36" s="420"/>
      <c r="C36" s="420"/>
      <c r="D36" s="430" t="s">
        <v>104</v>
      </c>
      <c r="E36" s="430"/>
      <c r="F36" s="430"/>
      <c r="G36" s="1"/>
      <c r="H36" s="1"/>
      <c r="I36" s="1"/>
      <c r="J36" s="1"/>
      <c r="K36" s="1"/>
      <c r="L36" s="1"/>
      <c r="M36" s="20"/>
      <c r="N36" s="20"/>
      <c r="O36" s="1"/>
      <c r="P36" s="1"/>
      <c r="Q36" s="1"/>
      <c r="R36" s="1"/>
      <c r="S36" s="1"/>
      <c r="T36" s="1"/>
      <c r="U36" s="1"/>
      <c r="V36" s="1"/>
      <c r="W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27"/>
    </row>
    <row r="37" spans="1:49" customFormat="1" ht="31.5" customHeight="1"/>
    <row r="38" spans="1:49" customFormat="1" ht="31.5" customHeight="1"/>
    <row r="39" spans="1:49" customFormat="1" ht="31.5" customHeight="1"/>
    <row r="40" spans="1:49" customFormat="1" ht="31.5" customHeight="1"/>
    <row r="41" spans="1:49" ht="26.25">
      <c r="A41" s="1"/>
      <c r="B41" s="21"/>
      <c r="C41" s="1"/>
      <c r="D41" s="1"/>
      <c r="E41" s="1"/>
      <c r="F41" s="1"/>
      <c r="G41" s="1"/>
      <c r="H41" s="1"/>
      <c r="I41" s="1"/>
      <c r="J41" s="1"/>
      <c r="K41" s="1"/>
      <c r="L41" s="1"/>
      <c r="M41" s="20"/>
      <c r="N41" s="20"/>
      <c r="O41" s="20"/>
      <c r="P41" s="20"/>
      <c r="Q41" s="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 s="1"/>
      <c r="AN41" s="1"/>
      <c r="AO41" s="1"/>
      <c r="AP41" s="1"/>
      <c r="AQ41" s="1"/>
      <c r="AR41" s="27"/>
    </row>
    <row r="42" spans="1:49" ht="26.25">
      <c r="A42" s="19" t="s">
        <v>61</v>
      </c>
      <c r="B42" s="1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69" t="s">
        <v>128</v>
      </c>
      <c r="Q42" s="1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 s="1"/>
      <c r="AN42" s="1"/>
      <c r="AO42" s="1"/>
      <c r="AP42" s="1"/>
      <c r="AQ42" s="1"/>
      <c r="AR42" s="27"/>
    </row>
    <row r="43" spans="1:49" ht="26.25">
      <c r="A43" s="19" t="s">
        <v>146</v>
      </c>
      <c r="B43" s="1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69" t="s">
        <v>129</v>
      </c>
      <c r="Q43" s="1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 s="1"/>
      <c r="AN43" s="1"/>
      <c r="AO43" s="1"/>
      <c r="AP43" s="1"/>
      <c r="AQ43" s="1"/>
      <c r="AR43" s="1"/>
    </row>
    <row r="44" spans="1:49" ht="26.25">
      <c r="A44" s="19" t="s">
        <v>133</v>
      </c>
      <c r="B44" s="1"/>
      <c r="D44" s="20"/>
      <c r="E44" s="20"/>
      <c r="F44" s="20"/>
      <c r="G44" s="20"/>
      <c r="H44" s="20"/>
      <c r="I44" s="20"/>
      <c r="J44" s="20"/>
      <c r="K44" s="20"/>
      <c r="L44" s="20"/>
      <c r="M44" s="20"/>
      <c r="P44" s="269" t="s">
        <v>130</v>
      </c>
      <c r="Q44" s="1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O44" s="1"/>
      <c r="AP44" s="1"/>
      <c r="AQ44" s="1"/>
      <c r="AR44" s="27"/>
    </row>
    <row r="45" spans="1:49" ht="26.25">
      <c r="A45" s="19" t="s">
        <v>134</v>
      </c>
      <c r="B45" s="1"/>
      <c r="D45" s="19"/>
      <c r="E45" s="20"/>
      <c r="F45" s="20"/>
      <c r="G45" s="20"/>
      <c r="H45" s="20"/>
      <c r="I45" s="20"/>
      <c r="J45" s="20"/>
      <c r="K45" s="20"/>
      <c r="L45" s="20"/>
      <c r="M45" s="20"/>
      <c r="P45" s="269" t="s">
        <v>131</v>
      </c>
      <c r="Q45" s="1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O45" s="1"/>
      <c r="AP45" s="1"/>
      <c r="AQ45" s="1"/>
      <c r="AR45" s="27"/>
    </row>
    <row r="46" spans="1:49" ht="26.25">
      <c r="A46" s="19" t="s">
        <v>135</v>
      </c>
      <c r="B46" s="1"/>
      <c r="D46" s="20"/>
      <c r="E46" s="20"/>
      <c r="F46" s="20"/>
      <c r="I46" s="20"/>
      <c r="J46" s="20"/>
      <c r="K46" s="20"/>
      <c r="L46" s="20"/>
      <c r="Q46" s="1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49" ht="26.25">
      <c r="A47" s="19" t="s">
        <v>102</v>
      </c>
      <c r="B47" s="1"/>
      <c r="D47" s="20"/>
      <c r="E47" s="20"/>
      <c r="I47" s="20"/>
      <c r="J47" s="20"/>
      <c r="K47" s="20"/>
      <c r="L47" s="20"/>
      <c r="Q47" s="1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49" ht="26.25">
      <c r="A48" s="269"/>
      <c r="B48" s="130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3:6" ht="28.5" customHeight="1">
      <c r="C49" s="269"/>
    </row>
    <row r="50" spans="3:6" ht="26.25">
      <c r="F50" s="20"/>
    </row>
    <row r="51" spans="3:6" ht="26.25">
      <c r="F51" s="20"/>
    </row>
    <row r="52" spans="3:6" ht="26.25">
      <c r="F52" s="20"/>
    </row>
    <row r="53" spans="3:6" ht="26.25">
      <c r="F53" s="20"/>
    </row>
    <row r="54" spans="3:6" ht="26.25">
      <c r="F54" s="20"/>
    </row>
  </sheetData>
  <sheetProtection sheet="1" formatCells="0" formatColumns="0" formatRows="0" insertColumns="0" insertRows="0" insertHyperlinks="0" deleteColumns="0" deleteRows="0" sort="0"/>
  <mergeCells count="59">
    <mergeCell ref="A1:C1"/>
    <mergeCell ref="I1:M1"/>
    <mergeCell ref="H25:H26"/>
    <mergeCell ref="P25:P26"/>
    <mergeCell ref="H17:H18"/>
    <mergeCell ref="P17:P18"/>
    <mergeCell ref="H11:H12"/>
    <mergeCell ref="P11:P12"/>
    <mergeCell ref="H19:H20"/>
    <mergeCell ref="H13:H14"/>
    <mergeCell ref="P15:P16"/>
    <mergeCell ref="H7:H8"/>
    <mergeCell ref="P7:P8"/>
    <mergeCell ref="P13:P14"/>
    <mergeCell ref="H15:H16"/>
    <mergeCell ref="H5:H6"/>
    <mergeCell ref="AV3:AV4"/>
    <mergeCell ref="AW3:AW4"/>
    <mergeCell ref="A36:C36"/>
    <mergeCell ref="X23:X24"/>
    <mergeCell ref="X17:X18"/>
    <mergeCell ref="P19:P20"/>
    <mergeCell ref="P23:P24"/>
    <mergeCell ref="H23:H24"/>
    <mergeCell ref="X7:X8"/>
    <mergeCell ref="H9:H10"/>
    <mergeCell ref="P9:P10"/>
    <mergeCell ref="X9:X10"/>
    <mergeCell ref="X15:X16"/>
    <mergeCell ref="X11:X12"/>
    <mergeCell ref="AQ3:AU3"/>
    <mergeCell ref="K3:K4"/>
    <mergeCell ref="L3:L4"/>
    <mergeCell ref="S3:S4"/>
    <mergeCell ref="T3:T4"/>
    <mergeCell ref="AA3:AA4"/>
    <mergeCell ref="X21:X22"/>
    <mergeCell ref="P31:P32"/>
    <mergeCell ref="P5:P6"/>
    <mergeCell ref="X5:X6"/>
    <mergeCell ref="AH3:AJ3"/>
    <mergeCell ref="AB3:AB4"/>
    <mergeCell ref="X13:X14"/>
    <mergeCell ref="C35:D35"/>
    <mergeCell ref="H31:H32"/>
    <mergeCell ref="AK3:AK4"/>
    <mergeCell ref="AL3:AL4"/>
    <mergeCell ref="D36:F36"/>
    <mergeCell ref="X19:X20"/>
    <mergeCell ref="X31:X32"/>
    <mergeCell ref="H27:H28"/>
    <mergeCell ref="P27:P28"/>
    <mergeCell ref="X27:X28"/>
    <mergeCell ref="H29:H30"/>
    <mergeCell ref="P29:P30"/>
    <mergeCell ref="X29:X30"/>
    <mergeCell ref="X25:X26"/>
    <mergeCell ref="H21:H22"/>
    <mergeCell ref="P21:P22"/>
  </mergeCells>
  <conditionalFormatting sqref="C29">
    <cfRule type="duplicateValues" dxfId="293" priority="145"/>
  </conditionalFormatting>
  <conditionalFormatting sqref="M5:M6">
    <cfRule type="duplicateValues" dxfId="292" priority="629"/>
    <cfRule type="iconSet" priority="628">
      <iconSet>
        <cfvo type="percent" val="0"/>
        <cfvo type="percent" val="12"/>
        <cfvo type="percent" val="13"/>
      </iconSet>
    </cfRule>
  </conditionalFormatting>
  <conditionalFormatting sqref="M7:M8">
    <cfRule type="iconSet" priority="626">
      <iconSet>
        <cfvo type="percent" val="0"/>
        <cfvo type="percent" val="12"/>
        <cfvo type="percent" val="13"/>
      </iconSet>
    </cfRule>
    <cfRule type="duplicateValues" dxfId="291" priority="627"/>
  </conditionalFormatting>
  <conditionalFormatting sqref="M9:M10">
    <cfRule type="duplicateValues" dxfId="290" priority="625"/>
    <cfRule type="iconSet" priority="624">
      <iconSet>
        <cfvo type="percent" val="0"/>
        <cfvo type="percent" val="12"/>
        <cfvo type="percent" val="13"/>
      </iconSet>
    </cfRule>
  </conditionalFormatting>
  <conditionalFormatting sqref="M11:M12">
    <cfRule type="duplicateValues" dxfId="289" priority="623"/>
    <cfRule type="iconSet" priority="622">
      <iconSet>
        <cfvo type="percent" val="0"/>
        <cfvo type="percent" val="12"/>
        <cfvo type="percent" val="13"/>
      </iconSet>
    </cfRule>
  </conditionalFormatting>
  <conditionalFormatting sqref="M13:M14">
    <cfRule type="duplicateValues" dxfId="288" priority="621"/>
    <cfRule type="iconSet" priority="620">
      <iconSet>
        <cfvo type="percent" val="0"/>
        <cfvo type="percent" val="12"/>
        <cfvo type="percent" val="13"/>
      </iconSet>
    </cfRule>
  </conditionalFormatting>
  <conditionalFormatting sqref="M15:M16">
    <cfRule type="duplicateValues" dxfId="287" priority="619"/>
    <cfRule type="iconSet" priority="618">
      <iconSet>
        <cfvo type="percent" val="0"/>
        <cfvo type="percent" val="12"/>
        <cfvo type="percent" val="13"/>
      </iconSet>
    </cfRule>
  </conditionalFormatting>
  <conditionalFormatting sqref="M17:M18">
    <cfRule type="iconSet" priority="616">
      <iconSet>
        <cfvo type="percent" val="0"/>
        <cfvo type="percent" val="12"/>
        <cfvo type="percent" val="13"/>
      </iconSet>
    </cfRule>
    <cfRule type="duplicateValues" dxfId="286" priority="617"/>
  </conditionalFormatting>
  <conditionalFormatting sqref="M19:M20">
    <cfRule type="duplicateValues" dxfId="285" priority="615"/>
    <cfRule type="iconSet" priority="614">
      <iconSet>
        <cfvo type="percent" val="0"/>
        <cfvo type="percent" val="12"/>
        <cfvo type="percent" val="13"/>
      </iconSet>
    </cfRule>
  </conditionalFormatting>
  <conditionalFormatting sqref="M21:M22">
    <cfRule type="duplicateValues" dxfId="284" priority="613"/>
    <cfRule type="iconSet" priority="612">
      <iconSet>
        <cfvo type="percent" val="0"/>
        <cfvo type="percent" val="12"/>
        <cfvo type="percent" val="13"/>
      </iconSet>
    </cfRule>
  </conditionalFormatting>
  <conditionalFormatting sqref="M23:M24">
    <cfRule type="duplicateValues" dxfId="283" priority="611"/>
    <cfRule type="iconSet" priority="610">
      <iconSet>
        <cfvo type="percent" val="0"/>
        <cfvo type="percent" val="12"/>
        <cfvo type="percent" val="13"/>
      </iconSet>
    </cfRule>
  </conditionalFormatting>
  <conditionalFormatting sqref="M25:M26">
    <cfRule type="duplicateValues" dxfId="282" priority="609"/>
    <cfRule type="iconSet" priority="608">
      <iconSet>
        <cfvo type="percent" val="0"/>
        <cfvo type="percent" val="12"/>
        <cfvo type="percent" val="13"/>
      </iconSet>
    </cfRule>
  </conditionalFormatting>
  <conditionalFormatting sqref="M27:M28">
    <cfRule type="duplicateValues" dxfId="281" priority="607"/>
    <cfRule type="iconSet" priority="606">
      <iconSet>
        <cfvo type="percent" val="0"/>
        <cfvo type="percent" val="12"/>
        <cfvo type="percent" val="13"/>
      </iconSet>
    </cfRule>
  </conditionalFormatting>
  <conditionalFormatting sqref="M29:M30">
    <cfRule type="iconSet" priority="604">
      <iconSet>
        <cfvo type="percent" val="0"/>
        <cfvo type="percent" val="12"/>
        <cfvo type="percent" val="13"/>
      </iconSet>
    </cfRule>
    <cfRule type="duplicateValues" dxfId="280" priority="605"/>
  </conditionalFormatting>
  <conditionalFormatting sqref="M31:M32">
    <cfRule type="iconSet" priority="602">
      <iconSet>
        <cfvo type="percent" val="0"/>
        <cfvo type="percent" val="12"/>
        <cfvo type="percent" val="13"/>
      </iconSet>
    </cfRule>
    <cfRule type="duplicateValues" dxfId="279" priority="603"/>
  </conditionalFormatting>
  <conditionalFormatting sqref="N34 V34 AD34 AI34 AT34">
    <cfRule type="containsText" dxfId="278" priority="542" operator="containsText" text="ERREUR">
      <formula>NOT(ISERROR(SEARCH("ERREUR",N34)))</formula>
    </cfRule>
    <cfRule type="containsText" dxfId="277" priority="541" operator="containsText" text="OK">
      <formula>NOT(ISERROR(SEARCH("OK",N34)))</formula>
    </cfRule>
  </conditionalFormatting>
  <conditionalFormatting sqref="U5:U6">
    <cfRule type="duplicateValues" dxfId="276" priority="26"/>
    <cfRule type="iconSet" priority="25">
      <iconSet>
        <cfvo type="percent" val="0"/>
        <cfvo type="percent" val="12"/>
        <cfvo type="percent" val="13"/>
      </iconSet>
    </cfRule>
    <cfRule type="duplicateValues" dxfId="275" priority="601"/>
    <cfRule type="iconSet" priority="600">
      <iconSet>
        <cfvo type="percent" val="0"/>
        <cfvo type="percent" val="12"/>
        <cfvo type="percent" val="13"/>
      </iconSet>
    </cfRule>
  </conditionalFormatting>
  <conditionalFormatting sqref="U7:U8">
    <cfRule type="iconSet" priority="598">
      <iconSet>
        <cfvo type="percent" val="0"/>
        <cfvo type="percent" val="12"/>
        <cfvo type="percent" val="13"/>
      </iconSet>
    </cfRule>
    <cfRule type="iconSet" priority="23">
      <iconSet>
        <cfvo type="percent" val="0"/>
        <cfvo type="percent" val="12"/>
        <cfvo type="percent" val="13"/>
      </iconSet>
    </cfRule>
    <cfRule type="duplicateValues" dxfId="274" priority="24"/>
    <cfRule type="duplicateValues" dxfId="273" priority="599"/>
  </conditionalFormatting>
  <conditionalFormatting sqref="U9:U10">
    <cfRule type="iconSet" priority="21">
      <iconSet>
        <cfvo type="percent" val="0"/>
        <cfvo type="percent" val="12"/>
        <cfvo type="percent" val="13"/>
      </iconSet>
    </cfRule>
    <cfRule type="duplicateValues" dxfId="272" priority="597"/>
    <cfRule type="duplicateValues" dxfId="271" priority="22"/>
    <cfRule type="iconSet" priority="596">
      <iconSet>
        <cfvo type="percent" val="0"/>
        <cfvo type="percent" val="12"/>
        <cfvo type="percent" val="13"/>
      </iconSet>
    </cfRule>
  </conditionalFormatting>
  <conditionalFormatting sqref="U11:U12">
    <cfRule type="iconSet" priority="594">
      <iconSet>
        <cfvo type="percent" val="0"/>
        <cfvo type="percent" val="12"/>
        <cfvo type="percent" val="13"/>
      </iconSet>
    </cfRule>
    <cfRule type="duplicateValues" dxfId="270" priority="20"/>
    <cfRule type="iconSet" priority="19">
      <iconSet>
        <cfvo type="percent" val="0"/>
        <cfvo type="percent" val="12"/>
        <cfvo type="percent" val="13"/>
      </iconSet>
    </cfRule>
    <cfRule type="duplicateValues" dxfId="269" priority="595"/>
  </conditionalFormatting>
  <conditionalFormatting sqref="U13:U14">
    <cfRule type="duplicateValues" dxfId="268" priority="593"/>
    <cfRule type="iconSet" priority="592">
      <iconSet>
        <cfvo type="percent" val="0"/>
        <cfvo type="percent" val="12"/>
        <cfvo type="percent" val="13"/>
      </iconSet>
    </cfRule>
    <cfRule type="iconSet" priority="17">
      <iconSet>
        <cfvo type="percent" val="0"/>
        <cfvo type="percent" val="12"/>
        <cfvo type="percent" val="13"/>
      </iconSet>
    </cfRule>
    <cfRule type="duplicateValues" dxfId="267" priority="18"/>
  </conditionalFormatting>
  <conditionalFormatting sqref="U15:U16">
    <cfRule type="iconSet" priority="15">
      <iconSet>
        <cfvo type="percent" val="0"/>
        <cfvo type="percent" val="12"/>
        <cfvo type="percent" val="13"/>
      </iconSet>
    </cfRule>
    <cfRule type="duplicateValues" dxfId="266" priority="591"/>
    <cfRule type="iconSet" priority="590">
      <iconSet>
        <cfvo type="percent" val="0"/>
        <cfvo type="percent" val="12"/>
        <cfvo type="percent" val="13"/>
      </iconSet>
    </cfRule>
    <cfRule type="duplicateValues" dxfId="265" priority="16"/>
  </conditionalFormatting>
  <conditionalFormatting sqref="U17:U18">
    <cfRule type="iconSet" priority="13">
      <iconSet>
        <cfvo type="percent" val="0"/>
        <cfvo type="percent" val="12"/>
        <cfvo type="percent" val="13"/>
      </iconSet>
    </cfRule>
    <cfRule type="duplicateValues" dxfId="264" priority="589"/>
    <cfRule type="iconSet" priority="588">
      <iconSet>
        <cfvo type="percent" val="0"/>
        <cfvo type="percent" val="12"/>
        <cfvo type="percent" val="13"/>
      </iconSet>
    </cfRule>
    <cfRule type="duplicateValues" dxfId="263" priority="14"/>
  </conditionalFormatting>
  <conditionalFormatting sqref="U19:U20">
    <cfRule type="duplicateValues" dxfId="262" priority="12"/>
    <cfRule type="iconSet" priority="586">
      <iconSet>
        <cfvo type="percent" val="0"/>
        <cfvo type="percent" val="12"/>
        <cfvo type="percent" val="13"/>
      </iconSet>
    </cfRule>
    <cfRule type="iconSet" priority="11">
      <iconSet>
        <cfvo type="percent" val="0"/>
        <cfvo type="percent" val="12"/>
        <cfvo type="percent" val="13"/>
      </iconSet>
    </cfRule>
    <cfRule type="duplicateValues" dxfId="261" priority="587"/>
  </conditionalFormatting>
  <conditionalFormatting sqref="U21:U22">
    <cfRule type="iconSet" priority="9">
      <iconSet>
        <cfvo type="percent" val="0"/>
        <cfvo type="percent" val="12"/>
        <cfvo type="percent" val="13"/>
      </iconSet>
    </cfRule>
    <cfRule type="duplicateValues" dxfId="260" priority="10"/>
    <cfRule type="duplicateValues" dxfId="259" priority="585"/>
    <cfRule type="iconSet" priority="584">
      <iconSet>
        <cfvo type="percent" val="0"/>
        <cfvo type="percent" val="12"/>
        <cfvo type="percent" val="13"/>
      </iconSet>
    </cfRule>
  </conditionalFormatting>
  <conditionalFormatting sqref="U23:U24">
    <cfRule type="duplicateValues" dxfId="258" priority="8"/>
    <cfRule type="iconSet" priority="7">
      <iconSet>
        <cfvo type="percent" val="0"/>
        <cfvo type="percent" val="12"/>
        <cfvo type="percent" val="13"/>
      </iconSet>
    </cfRule>
    <cfRule type="duplicateValues" dxfId="257" priority="583"/>
    <cfRule type="iconSet" priority="582">
      <iconSet>
        <cfvo type="percent" val="0"/>
        <cfvo type="percent" val="12"/>
        <cfvo type="percent" val="13"/>
      </iconSet>
    </cfRule>
  </conditionalFormatting>
  <conditionalFormatting sqref="U25:U26">
    <cfRule type="iconSet" priority="5">
      <iconSet>
        <cfvo type="percent" val="0"/>
        <cfvo type="percent" val="12"/>
        <cfvo type="percent" val="13"/>
      </iconSet>
    </cfRule>
    <cfRule type="duplicateValues" dxfId="256" priority="6"/>
    <cfRule type="iconSet" priority="580">
      <iconSet>
        <cfvo type="percent" val="0"/>
        <cfvo type="percent" val="12"/>
        <cfvo type="percent" val="13"/>
      </iconSet>
    </cfRule>
    <cfRule type="duplicateValues" dxfId="255" priority="581"/>
  </conditionalFormatting>
  <conditionalFormatting sqref="U27:U28">
    <cfRule type="iconSet" priority="3">
      <iconSet>
        <cfvo type="percent" val="0"/>
        <cfvo type="percent" val="12"/>
        <cfvo type="percent" val="13"/>
      </iconSet>
    </cfRule>
    <cfRule type="duplicateValues" dxfId="254" priority="4"/>
    <cfRule type="duplicateValues" dxfId="253" priority="579"/>
    <cfRule type="iconSet" priority="578">
      <iconSet>
        <cfvo type="percent" val="0"/>
        <cfvo type="percent" val="12"/>
        <cfvo type="percent" val="13"/>
      </iconSet>
    </cfRule>
  </conditionalFormatting>
  <conditionalFormatting sqref="U29:U30">
    <cfRule type="duplicateValues" dxfId="252" priority="577"/>
    <cfRule type="iconSet" priority="576">
      <iconSet>
        <cfvo type="percent" val="0"/>
        <cfvo type="percent" val="12"/>
        <cfvo type="percent" val="13"/>
      </iconSet>
    </cfRule>
    <cfRule type="iconSet" priority="1">
      <iconSet>
        <cfvo type="percent" val="0"/>
        <cfvo type="percent" val="12"/>
        <cfvo type="percent" val="13"/>
      </iconSet>
    </cfRule>
    <cfRule type="duplicateValues" dxfId="251" priority="2"/>
  </conditionalFormatting>
  <conditionalFormatting sqref="U31:U32">
    <cfRule type="duplicateValues" dxfId="250" priority="575"/>
    <cfRule type="iconSet" priority="574">
      <iconSet>
        <cfvo type="percent" val="0"/>
        <cfvo type="percent" val="12"/>
        <cfvo type="percent" val="13"/>
      </iconSet>
    </cfRule>
  </conditionalFormatting>
  <conditionalFormatting sqref="AC5:AC6">
    <cfRule type="duplicateValues" dxfId="249" priority="144"/>
    <cfRule type="duplicateValues" dxfId="248" priority="54"/>
    <cfRule type="duplicateValues" dxfId="247" priority="120"/>
    <cfRule type="iconSet" priority="73">
      <iconSet>
        <cfvo type="percent" val="0"/>
        <cfvo type="percent" val="12"/>
        <cfvo type="percent" val="13"/>
      </iconSet>
    </cfRule>
    <cfRule type="duplicateValues" dxfId="246" priority="573"/>
    <cfRule type="iconSet" priority="572">
      <iconSet>
        <cfvo type="percent" val="0"/>
        <cfvo type="percent" val="12"/>
        <cfvo type="percent" val="13"/>
      </iconSet>
    </cfRule>
    <cfRule type="duplicateValues" dxfId="245" priority="74"/>
    <cfRule type="iconSet" priority="119">
      <iconSet>
        <cfvo type="percent" val="0"/>
        <cfvo type="percent" val="12"/>
        <cfvo type="percent" val="13"/>
      </iconSet>
    </cfRule>
    <cfRule type="iconSet" priority="53">
      <iconSet>
        <cfvo type="percent" val="0"/>
        <cfvo type="percent" val="12"/>
        <cfvo type="percent" val="13"/>
      </iconSet>
    </cfRule>
    <cfRule type="iconSet" priority="95">
      <iconSet>
        <cfvo type="percent" val="0"/>
        <cfvo type="percent" val="12"/>
        <cfvo type="percent" val="13"/>
      </iconSet>
    </cfRule>
    <cfRule type="duplicateValues" dxfId="244" priority="96"/>
    <cfRule type="iconSet" priority="143">
      <iconSet>
        <cfvo type="percent" val="0"/>
        <cfvo type="percent" val="12"/>
        <cfvo type="percent" val="13"/>
      </iconSet>
    </cfRule>
  </conditionalFormatting>
  <conditionalFormatting sqref="AC7:AC8">
    <cfRule type="iconSet" priority="117">
      <iconSet>
        <cfvo type="percent" val="0"/>
        <cfvo type="percent" val="12"/>
        <cfvo type="percent" val="13"/>
      </iconSet>
    </cfRule>
    <cfRule type="iconSet" priority="51">
      <iconSet>
        <cfvo type="percent" val="0"/>
        <cfvo type="percent" val="12"/>
        <cfvo type="percent" val="13"/>
      </iconSet>
    </cfRule>
    <cfRule type="duplicateValues" dxfId="243" priority="118"/>
    <cfRule type="iconSet" priority="141">
      <iconSet>
        <cfvo type="percent" val="0"/>
        <cfvo type="percent" val="12"/>
        <cfvo type="percent" val="13"/>
      </iconSet>
    </cfRule>
    <cfRule type="duplicateValues" dxfId="242" priority="52"/>
    <cfRule type="duplicateValues" dxfId="241" priority="142"/>
    <cfRule type="duplicateValues" dxfId="240" priority="571"/>
    <cfRule type="iconSet" priority="93">
      <iconSet>
        <cfvo type="percent" val="0"/>
        <cfvo type="percent" val="12"/>
        <cfvo type="percent" val="13"/>
      </iconSet>
    </cfRule>
    <cfRule type="duplicateValues" dxfId="239" priority="94"/>
    <cfRule type="iconSet" priority="71">
      <iconSet>
        <cfvo type="percent" val="0"/>
        <cfvo type="percent" val="12"/>
        <cfvo type="percent" val="13"/>
      </iconSet>
    </cfRule>
    <cfRule type="duplicateValues" dxfId="238" priority="72"/>
    <cfRule type="iconSet" priority="570">
      <iconSet>
        <cfvo type="percent" val="0"/>
        <cfvo type="percent" val="12"/>
        <cfvo type="percent" val="13"/>
      </iconSet>
    </cfRule>
  </conditionalFormatting>
  <conditionalFormatting sqref="AC9:AC10">
    <cfRule type="duplicateValues" dxfId="237" priority="92"/>
    <cfRule type="duplicateValues" dxfId="236" priority="140"/>
    <cfRule type="iconSet" priority="139">
      <iconSet>
        <cfvo type="percent" val="0"/>
        <cfvo type="percent" val="12"/>
        <cfvo type="percent" val="13"/>
      </iconSet>
    </cfRule>
    <cfRule type="iconSet" priority="91">
      <iconSet>
        <cfvo type="percent" val="0"/>
        <cfvo type="percent" val="12"/>
        <cfvo type="percent" val="13"/>
      </iconSet>
    </cfRule>
    <cfRule type="duplicateValues" dxfId="235" priority="116"/>
    <cfRule type="iconSet" priority="568">
      <iconSet>
        <cfvo type="percent" val="0"/>
        <cfvo type="percent" val="12"/>
        <cfvo type="percent" val="13"/>
      </iconSet>
    </cfRule>
    <cfRule type="duplicateValues" dxfId="234" priority="569"/>
    <cfRule type="duplicateValues" dxfId="233" priority="50"/>
    <cfRule type="duplicateValues" dxfId="232" priority="70"/>
    <cfRule type="iconSet" priority="115">
      <iconSet>
        <cfvo type="percent" val="0"/>
        <cfvo type="percent" val="12"/>
        <cfvo type="percent" val="13"/>
      </iconSet>
    </cfRule>
    <cfRule type="iconSet" priority="69">
      <iconSet>
        <cfvo type="percent" val="0"/>
        <cfvo type="percent" val="12"/>
        <cfvo type="percent" val="13"/>
      </iconSet>
    </cfRule>
    <cfRule type="iconSet" priority="49">
      <iconSet>
        <cfvo type="percent" val="0"/>
        <cfvo type="percent" val="12"/>
        <cfvo type="percent" val="13"/>
      </iconSet>
    </cfRule>
  </conditionalFormatting>
  <conditionalFormatting sqref="AC11:AC12">
    <cfRule type="iconSet" priority="89">
      <iconSet>
        <cfvo type="percent" val="0"/>
        <cfvo type="percent" val="12"/>
        <cfvo type="percent" val="13"/>
      </iconSet>
    </cfRule>
    <cfRule type="duplicateValues" dxfId="231" priority="90"/>
    <cfRule type="duplicateValues" dxfId="230" priority="138"/>
    <cfRule type="iconSet" priority="137">
      <iconSet>
        <cfvo type="percent" val="0"/>
        <cfvo type="percent" val="12"/>
        <cfvo type="percent" val="13"/>
      </iconSet>
    </cfRule>
    <cfRule type="iconSet" priority="566">
      <iconSet>
        <cfvo type="percent" val="0"/>
        <cfvo type="percent" val="12"/>
        <cfvo type="percent" val="13"/>
      </iconSet>
    </cfRule>
    <cfRule type="duplicateValues" dxfId="229" priority="567"/>
    <cfRule type="iconSet" priority="113">
      <iconSet>
        <cfvo type="percent" val="0"/>
        <cfvo type="percent" val="12"/>
        <cfvo type="percent" val="13"/>
      </iconSet>
    </cfRule>
    <cfRule type="duplicateValues" dxfId="228" priority="68"/>
    <cfRule type="duplicateValues" dxfId="227" priority="114"/>
    <cfRule type="duplicateValues" dxfId="226" priority="48"/>
    <cfRule type="iconSet" priority="47">
      <iconSet>
        <cfvo type="percent" val="0"/>
        <cfvo type="percent" val="12"/>
        <cfvo type="percent" val="13"/>
      </iconSet>
    </cfRule>
    <cfRule type="iconSet" priority="67">
      <iconSet>
        <cfvo type="percent" val="0"/>
        <cfvo type="percent" val="12"/>
        <cfvo type="percent" val="13"/>
      </iconSet>
    </cfRule>
  </conditionalFormatting>
  <conditionalFormatting sqref="AC13:AC14">
    <cfRule type="duplicateValues" dxfId="225" priority="136"/>
    <cfRule type="iconSet" priority="564">
      <iconSet>
        <cfvo type="percent" val="0"/>
        <cfvo type="percent" val="12"/>
        <cfvo type="percent" val="13"/>
      </iconSet>
    </cfRule>
    <cfRule type="iconSet" priority="45">
      <iconSet>
        <cfvo type="percent" val="0"/>
        <cfvo type="percent" val="12"/>
        <cfvo type="percent" val="13"/>
      </iconSet>
    </cfRule>
    <cfRule type="duplicateValues" dxfId="224" priority="46"/>
    <cfRule type="duplicateValues" dxfId="223" priority="66"/>
    <cfRule type="iconSet" priority="87">
      <iconSet>
        <cfvo type="percent" val="0"/>
        <cfvo type="percent" val="12"/>
        <cfvo type="percent" val="13"/>
      </iconSet>
    </cfRule>
    <cfRule type="duplicateValues" dxfId="222" priority="88"/>
    <cfRule type="iconSet" priority="111">
      <iconSet>
        <cfvo type="percent" val="0"/>
        <cfvo type="percent" val="12"/>
        <cfvo type="percent" val="13"/>
      </iconSet>
    </cfRule>
    <cfRule type="duplicateValues" dxfId="221" priority="112"/>
    <cfRule type="iconSet" priority="65">
      <iconSet>
        <cfvo type="percent" val="0"/>
        <cfvo type="percent" val="12"/>
        <cfvo type="percent" val="13"/>
      </iconSet>
    </cfRule>
    <cfRule type="iconSet" priority="135">
      <iconSet>
        <cfvo type="percent" val="0"/>
        <cfvo type="percent" val="12"/>
        <cfvo type="percent" val="13"/>
      </iconSet>
    </cfRule>
    <cfRule type="duplicateValues" dxfId="220" priority="565"/>
  </conditionalFormatting>
  <conditionalFormatting sqref="AC15:AC16">
    <cfRule type="duplicateValues" dxfId="219" priority="64"/>
    <cfRule type="duplicateValues" dxfId="218" priority="134"/>
    <cfRule type="duplicateValues" dxfId="217" priority="110"/>
    <cfRule type="iconSet" priority="133">
      <iconSet>
        <cfvo type="percent" val="0"/>
        <cfvo type="percent" val="12"/>
        <cfvo type="percent" val="13"/>
      </iconSet>
    </cfRule>
    <cfRule type="duplicateValues" dxfId="216" priority="86"/>
    <cfRule type="iconSet" priority="85">
      <iconSet>
        <cfvo type="percent" val="0"/>
        <cfvo type="percent" val="12"/>
        <cfvo type="percent" val="13"/>
      </iconSet>
    </cfRule>
    <cfRule type="iconSet" priority="43">
      <iconSet>
        <cfvo type="percent" val="0"/>
        <cfvo type="percent" val="12"/>
        <cfvo type="percent" val="13"/>
      </iconSet>
    </cfRule>
    <cfRule type="duplicateValues" dxfId="215" priority="44"/>
    <cfRule type="duplicateValues" dxfId="214" priority="563"/>
    <cfRule type="iconSet" priority="562">
      <iconSet>
        <cfvo type="percent" val="0"/>
        <cfvo type="percent" val="12"/>
        <cfvo type="percent" val="13"/>
      </iconSet>
    </cfRule>
    <cfRule type="iconSet" priority="109">
      <iconSet>
        <cfvo type="percent" val="0"/>
        <cfvo type="percent" val="12"/>
        <cfvo type="percent" val="13"/>
      </iconSet>
    </cfRule>
    <cfRule type="iconSet" priority="63">
      <iconSet>
        <cfvo type="percent" val="0"/>
        <cfvo type="percent" val="12"/>
        <cfvo type="percent" val="13"/>
      </iconSet>
    </cfRule>
  </conditionalFormatting>
  <conditionalFormatting sqref="AC17:AC18">
    <cfRule type="iconSet" priority="131">
      <iconSet>
        <cfvo type="percent" val="0"/>
        <cfvo type="percent" val="12"/>
        <cfvo type="percent" val="13"/>
      </iconSet>
    </cfRule>
    <cfRule type="iconSet" priority="107">
      <iconSet>
        <cfvo type="percent" val="0"/>
        <cfvo type="percent" val="12"/>
        <cfvo type="percent" val="13"/>
      </iconSet>
    </cfRule>
    <cfRule type="duplicateValues" dxfId="213" priority="108"/>
    <cfRule type="duplicateValues" dxfId="212" priority="132"/>
    <cfRule type="iconSet" priority="41">
      <iconSet>
        <cfvo type="percent" val="0"/>
        <cfvo type="percent" val="12"/>
        <cfvo type="percent" val="13"/>
      </iconSet>
    </cfRule>
    <cfRule type="duplicateValues" dxfId="211" priority="42"/>
    <cfRule type="duplicateValues" dxfId="210" priority="561"/>
    <cfRule type="iconSet" priority="560">
      <iconSet>
        <cfvo type="percent" val="0"/>
        <cfvo type="percent" val="12"/>
        <cfvo type="percent" val="13"/>
      </iconSet>
    </cfRule>
    <cfRule type="duplicateValues" dxfId="209" priority="84"/>
    <cfRule type="iconSet" priority="83">
      <iconSet>
        <cfvo type="percent" val="0"/>
        <cfvo type="percent" val="12"/>
        <cfvo type="percent" val="13"/>
      </iconSet>
    </cfRule>
    <cfRule type="iconSet" priority="61">
      <iconSet>
        <cfvo type="percent" val="0"/>
        <cfvo type="percent" val="12"/>
        <cfvo type="percent" val="13"/>
      </iconSet>
    </cfRule>
    <cfRule type="duplicateValues" dxfId="208" priority="62"/>
  </conditionalFormatting>
  <conditionalFormatting sqref="AC19:AC20">
    <cfRule type="duplicateValues" dxfId="207" priority="130"/>
    <cfRule type="duplicateValues" dxfId="206" priority="82"/>
    <cfRule type="iconSet" priority="39">
      <iconSet>
        <cfvo type="percent" val="0"/>
        <cfvo type="percent" val="12"/>
        <cfvo type="percent" val="13"/>
      </iconSet>
    </cfRule>
    <cfRule type="duplicateValues" dxfId="205" priority="40"/>
    <cfRule type="iconSet" priority="59">
      <iconSet>
        <cfvo type="percent" val="0"/>
        <cfvo type="percent" val="12"/>
        <cfvo type="percent" val="13"/>
      </iconSet>
    </cfRule>
    <cfRule type="duplicateValues" dxfId="204" priority="60"/>
    <cfRule type="iconSet" priority="81">
      <iconSet>
        <cfvo type="percent" val="0"/>
        <cfvo type="percent" val="12"/>
        <cfvo type="percent" val="13"/>
      </iconSet>
    </cfRule>
    <cfRule type="duplicateValues" dxfId="203" priority="559"/>
    <cfRule type="duplicateValues" dxfId="202" priority="106"/>
    <cfRule type="iconSet" priority="105">
      <iconSet>
        <cfvo type="percent" val="0"/>
        <cfvo type="percent" val="12"/>
        <cfvo type="percent" val="13"/>
      </iconSet>
    </cfRule>
    <cfRule type="iconSet" priority="558">
      <iconSet>
        <cfvo type="percent" val="0"/>
        <cfvo type="percent" val="12"/>
        <cfvo type="percent" val="13"/>
      </iconSet>
    </cfRule>
    <cfRule type="iconSet" priority="129">
      <iconSet>
        <cfvo type="percent" val="0"/>
        <cfvo type="percent" val="12"/>
        <cfvo type="percent" val="13"/>
      </iconSet>
    </cfRule>
  </conditionalFormatting>
  <conditionalFormatting sqref="AC21:AC22">
    <cfRule type="iconSet" priority="103">
      <iconSet>
        <cfvo type="percent" val="0"/>
        <cfvo type="percent" val="12"/>
        <cfvo type="percent" val="13"/>
      </iconSet>
    </cfRule>
    <cfRule type="duplicateValues" dxfId="201" priority="80"/>
    <cfRule type="iconSet" priority="79">
      <iconSet>
        <cfvo type="percent" val="0"/>
        <cfvo type="percent" val="12"/>
        <cfvo type="percent" val="13"/>
      </iconSet>
    </cfRule>
    <cfRule type="iconSet" priority="556">
      <iconSet>
        <cfvo type="percent" val="0"/>
        <cfvo type="percent" val="12"/>
        <cfvo type="percent" val="13"/>
      </iconSet>
    </cfRule>
    <cfRule type="duplicateValues" dxfId="200" priority="557"/>
    <cfRule type="duplicateValues" dxfId="199" priority="58"/>
    <cfRule type="iconSet" priority="57">
      <iconSet>
        <cfvo type="percent" val="0"/>
        <cfvo type="percent" val="12"/>
        <cfvo type="percent" val="13"/>
      </iconSet>
    </cfRule>
    <cfRule type="duplicateValues" dxfId="198" priority="104"/>
    <cfRule type="iconSet" priority="37">
      <iconSet>
        <cfvo type="percent" val="0"/>
        <cfvo type="percent" val="12"/>
        <cfvo type="percent" val="13"/>
      </iconSet>
    </cfRule>
    <cfRule type="duplicateValues" dxfId="197" priority="38"/>
    <cfRule type="duplicateValues" dxfId="196" priority="128"/>
    <cfRule type="iconSet" priority="127">
      <iconSet>
        <cfvo type="percent" val="0"/>
        <cfvo type="percent" val="12"/>
        <cfvo type="percent" val="13"/>
      </iconSet>
    </cfRule>
  </conditionalFormatting>
  <conditionalFormatting sqref="AC23:AC24">
    <cfRule type="iconSet" priority="33">
      <iconSet>
        <cfvo type="percent" val="0"/>
        <cfvo type="percent" val="12"/>
        <cfvo type="percent" val="13"/>
      </iconSet>
    </cfRule>
    <cfRule type="iconSet" priority="101">
      <iconSet>
        <cfvo type="percent" val="0"/>
        <cfvo type="percent" val="12"/>
        <cfvo type="percent" val="13"/>
      </iconSet>
    </cfRule>
    <cfRule type="duplicateValues" dxfId="195" priority="102"/>
    <cfRule type="iconSet" priority="554">
      <iconSet>
        <cfvo type="percent" val="0"/>
        <cfvo type="percent" val="12"/>
        <cfvo type="percent" val="13"/>
      </iconSet>
    </cfRule>
    <cfRule type="duplicateValues" dxfId="194" priority="555"/>
    <cfRule type="duplicateValues" dxfId="193" priority="78"/>
    <cfRule type="duplicateValues" dxfId="192" priority="56"/>
    <cfRule type="iconSet" priority="55">
      <iconSet>
        <cfvo type="percent" val="0"/>
        <cfvo type="percent" val="12"/>
        <cfvo type="percent" val="13"/>
      </iconSet>
    </cfRule>
    <cfRule type="duplicateValues" dxfId="191" priority="36"/>
    <cfRule type="iconSet" priority="35">
      <iconSet>
        <cfvo type="percent" val="0"/>
        <cfvo type="percent" val="12"/>
        <cfvo type="percent" val="13"/>
      </iconSet>
    </cfRule>
    <cfRule type="duplicateValues" dxfId="190" priority="34"/>
    <cfRule type="iconSet" priority="77">
      <iconSet>
        <cfvo type="percent" val="0"/>
        <cfvo type="percent" val="12"/>
        <cfvo type="percent" val="13"/>
      </iconSet>
    </cfRule>
    <cfRule type="duplicateValues" dxfId="189" priority="126"/>
    <cfRule type="iconSet" priority="125">
      <iconSet>
        <cfvo type="percent" val="0"/>
        <cfvo type="percent" val="12"/>
        <cfvo type="percent" val="13"/>
      </iconSet>
    </cfRule>
  </conditionalFormatting>
  <conditionalFormatting sqref="AC25:AC26">
    <cfRule type="iconSet" priority="75">
      <iconSet>
        <cfvo type="percent" val="0"/>
        <cfvo type="percent" val="12"/>
        <cfvo type="percent" val="13"/>
      </iconSet>
    </cfRule>
    <cfRule type="duplicateValues" dxfId="188" priority="100"/>
    <cfRule type="duplicateValues" dxfId="187" priority="32"/>
    <cfRule type="duplicateValues" dxfId="186" priority="30"/>
    <cfRule type="iconSet" priority="29">
      <iconSet>
        <cfvo type="percent" val="0"/>
        <cfvo type="percent" val="12"/>
        <cfvo type="percent" val="13"/>
      </iconSet>
    </cfRule>
    <cfRule type="duplicateValues" dxfId="185" priority="28"/>
    <cfRule type="iconSet" priority="27">
      <iconSet>
        <cfvo type="percent" val="0"/>
        <cfvo type="percent" val="12"/>
        <cfvo type="percent" val="13"/>
      </iconSet>
    </cfRule>
    <cfRule type="iconSet" priority="552">
      <iconSet>
        <cfvo type="percent" val="0"/>
        <cfvo type="percent" val="12"/>
        <cfvo type="percent" val="13"/>
      </iconSet>
    </cfRule>
    <cfRule type="duplicateValues" dxfId="184" priority="553"/>
    <cfRule type="iconSet" priority="31">
      <iconSet>
        <cfvo type="percent" val="0"/>
        <cfvo type="percent" val="12"/>
        <cfvo type="percent" val="13"/>
      </iconSet>
    </cfRule>
    <cfRule type="iconSet" priority="99">
      <iconSet>
        <cfvo type="percent" val="0"/>
        <cfvo type="percent" val="12"/>
        <cfvo type="percent" val="13"/>
      </iconSet>
    </cfRule>
    <cfRule type="duplicateValues" dxfId="183" priority="76"/>
    <cfRule type="duplicateValues" dxfId="182" priority="124"/>
    <cfRule type="iconSet" priority="123">
      <iconSet>
        <cfvo type="percent" val="0"/>
        <cfvo type="percent" val="12"/>
        <cfvo type="percent" val="13"/>
      </iconSet>
    </cfRule>
  </conditionalFormatting>
  <conditionalFormatting sqref="AC27:AC28">
    <cfRule type="iconSet" priority="550">
      <iconSet>
        <cfvo type="percent" val="0"/>
        <cfvo type="percent" val="12"/>
        <cfvo type="percent" val="13"/>
      </iconSet>
    </cfRule>
    <cfRule type="duplicateValues" dxfId="181" priority="551"/>
    <cfRule type="iconSet" priority="97">
      <iconSet>
        <cfvo type="percent" val="0"/>
        <cfvo type="percent" val="12"/>
        <cfvo type="percent" val="13"/>
      </iconSet>
    </cfRule>
    <cfRule type="duplicateValues" dxfId="180" priority="98"/>
    <cfRule type="duplicateValues" dxfId="179" priority="122"/>
    <cfRule type="iconSet" priority="121">
      <iconSet>
        <cfvo type="percent" val="0"/>
        <cfvo type="percent" val="12"/>
        <cfvo type="percent" val="13"/>
      </iconSet>
    </cfRule>
  </conditionalFormatting>
  <conditionalFormatting sqref="AC29:AC30">
    <cfRule type="duplicateValues" dxfId="178" priority="549"/>
    <cfRule type="iconSet" priority="548">
      <iconSet>
        <cfvo type="percent" val="0"/>
        <cfvo type="percent" val="12"/>
        <cfvo type="percent" val="13"/>
      </iconSet>
    </cfRule>
  </conditionalFormatting>
  <conditionalFormatting sqref="AC31:AC32">
    <cfRule type="iconSet" priority="546">
      <iconSet>
        <cfvo type="percent" val="0"/>
        <cfvo type="percent" val="12"/>
        <cfvo type="percent" val="13"/>
      </iconSet>
    </cfRule>
    <cfRule type="duplicateValues" dxfId="177" priority="547"/>
  </conditionalFormatting>
  <conditionalFormatting sqref="AP33:AP34">
    <cfRule type="duplicateValues" dxfId="176" priority="149"/>
    <cfRule type="duplicateValues" dxfId="175" priority="150"/>
    <cfRule type="duplicateValues" dxfId="174" priority="152"/>
  </conditionalFormatting>
  <conditionalFormatting sqref="AQ5:AQ32">
    <cfRule type="duplicateValues" dxfId="173" priority="544"/>
  </conditionalFormatting>
  <conditionalFormatting sqref="AQ6 AQ8 AQ10 AQ12 AQ14 AQ16 AQ18 AQ20:AQ22">
    <cfRule type="duplicateValues" dxfId="172" priority="298"/>
    <cfRule type="duplicateValues" dxfId="171" priority="300"/>
    <cfRule type="duplicateValues" dxfId="170" priority="299"/>
  </conditionalFormatting>
  <conditionalFormatting sqref="AQ6 AQ8 AQ10 AQ12 AQ14 AQ16 AQ18 AQ22:AQ28">
    <cfRule type="duplicateValues" dxfId="169" priority="274"/>
    <cfRule type="duplicateValues" dxfId="168" priority="273"/>
    <cfRule type="duplicateValues" dxfId="167" priority="272"/>
  </conditionalFormatting>
  <conditionalFormatting sqref="AQ6 AQ8 AQ10 AQ12 AQ14 AQ16 AQ18 AQ22:AQ32">
    <cfRule type="duplicateValues" dxfId="166" priority="314"/>
    <cfRule type="duplicateValues" dxfId="165" priority="315"/>
    <cfRule type="duplicateValues" dxfId="164" priority="316"/>
  </conditionalFormatting>
  <conditionalFormatting sqref="AQ6">
    <cfRule type="duplicateValues" dxfId="163" priority="491"/>
    <cfRule type="duplicateValues" dxfId="162" priority="493"/>
    <cfRule type="duplicateValues" dxfId="161" priority="492"/>
  </conditionalFormatting>
  <conditionalFormatting sqref="AQ6:AQ7">
    <cfRule type="duplicateValues" dxfId="160" priority="517"/>
    <cfRule type="duplicateValues" dxfId="159" priority="508"/>
    <cfRule type="duplicateValues" dxfId="158" priority="509"/>
  </conditionalFormatting>
  <conditionalFormatting sqref="AQ6:AQ22">
    <cfRule type="duplicateValues" dxfId="157" priority="307"/>
    <cfRule type="duplicateValues" dxfId="156" priority="306"/>
    <cfRule type="duplicateValues" dxfId="155" priority="309"/>
  </conditionalFormatting>
  <conditionalFormatting sqref="AQ6:AQ28">
    <cfRule type="duplicateValues" dxfId="154" priority="279"/>
    <cfRule type="duplicateValues" dxfId="153" priority="280"/>
    <cfRule type="duplicateValues" dxfId="152" priority="288"/>
  </conditionalFormatting>
  <conditionalFormatting sqref="AQ6:AQ32">
    <cfRule type="duplicateValues" dxfId="151" priority="523"/>
    <cfRule type="duplicateValues" dxfId="150" priority="524"/>
    <cfRule type="duplicateValues" dxfId="149" priority="534"/>
  </conditionalFormatting>
  <conditionalFormatting sqref="AQ11:AQ32">
    <cfRule type="duplicateValues" dxfId="148" priority="545"/>
  </conditionalFormatting>
  <conditionalFormatting sqref="AQ27:AQ28">
    <cfRule type="duplicateValues" dxfId="147" priority="289"/>
  </conditionalFormatting>
  <conditionalFormatting sqref="AQ27:AQ32">
    <cfRule type="duplicateValues" dxfId="146" priority="533"/>
  </conditionalFormatting>
  <conditionalFormatting sqref="AI33 AT33 V33 N33 AD33">
    <cfRule type="colorScale" priority="543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pageMargins left="0.16" right="0.15" top="0.23" bottom="0.31" header="0.15" footer="0.22"/>
  <pageSetup paperSize="9" orientation="landscape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99FF"/>
  </sheetPr>
  <dimension ref="A1:AW57"/>
  <sheetViews>
    <sheetView zoomScale="60" zoomScaleNormal="60" workbookViewId="0">
      <selection activeCell="A45" sqref="A45"/>
    </sheetView>
  </sheetViews>
  <sheetFormatPr baseColWidth="10" defaultColWidth="13.5703125" defaultRowHeight="15"/>
  <cols>
    <col min="1" max="2" width="6.85546875" style="80" customWidth="1"/>
    <col min="3" max="3" width="30.5703125" style="80" customWidth="1"/>
    <col min="4" max="4" width="25.42578125" style="80" customWidth="1"/>
    <col min="5" max="5" width="14" style="80" customWidth="1"/>
    <col min="6" max="6" width="7.42578125" style="80" customWidth="1"/>
    <col min="7" max="7" width="5.7109375" style="80" customWidth="1"/>
    <col min="8" max="8" width="7.7109375" style="80" customWidth="1"/>
    <col min="9" max="9" width="30.7109375" style="80" customWidth="1"/>
    <col min="10" max="12" width="9.42578125" style="80" customWidth="1"/>
    <col min="13" max="13" width="9.5703125" style="80" customWidth="1"/>
    <col min="14" max="14" width="10.28515625" style="80" customWidth="1"/>
    <col min="15" max="15" width="5" style="80" customWidth="1"/>
    <col min="16" max="16" width="7.85546875" style="80" customWidth="1"/>
    <col min="17" max="17" width="30.85546875" style="80" customWidth="1"/>
    <col min="18" max="20" width="11.42578125" style="80" customWidth="1"/>
    <col min="21" max="21" width="9.42578125" style="80" customWidth="1"/>
    <col min="22" max="22" width="9.7109375" style="80" customWidth="1"/>
    <col min="23" max="23" width="5.7109375" style="80" customWidth="1"/>
    <col min="24" max="24" width="7.7109375" style="80" customWidth="1"/>
    <col min="25" max="25" width="30.7109375" style="80" customWidth="1"/>
    <col min="26" max="28" width="9.7109375" style="80" customWidth="1"/>
    <col min="29" max="29" width="9.5703125" style="80" customWidth="1"/>
    <col min="30" max="30" width="8.85546875" style="80" customWidth="1"/>
    <col min="31" max="31" width="7.42578125" style="80" customWidth="1"/>
    <col min="32" max="32" width="7.85546875" style="80" customWidth="1"/>
    <col min="33" max="33" width="30.42578125" style="80" customWidth="1"/>
    <col min="34" max="38" width="10.7109375" style="80" customWidth="1"/>
    <col min="39" max="39" width="7.28515625" style="80" customWidth="1"/>
    <col min="40" max="40" width="13" style="80" hidden="1" customWidth="1"/>
    <col min="41" max="41" width="8.7109375" style="80" hidden="1" customWidth="1"/>
    <col min="42" max="42" width="11.140625" style="80" hidden="1" customWidth="1"/>
    <col min="43" max="43" width="11.42578125" style="80" customWidth="1"/>
    <col min="44" max="44" width="30.5703125" style="80" customWidth="1"/>
    <col min="45" max="46" width="9.85546875" style="80" customWidth="1"/>
    <col min="47" max="47" width="9.5703125" style="80" customWidth="1"/>
    <col min="48" max="16384" width="13.5703125" style="80"/>
  </cols>
  <sheetData>
    <row r="1" spans="1:49" ht="52.5" customHeight="1">
      <c r="A1" s="422" t="s">
        <v>29</v>
      </c>
      <c r="B1" s="422"/>
      <c r="C1" s="422"/>
      <c r="D1" s="159" t="s">
        <v>30</v>
      </c>
      <c r="E1" s="158"/>
      <c r="F1" s="158"/>
      <c r="G1" s="158"/>
      <c r="H1" s="158"/>
      <c r="I1" s="423" t="s">
        <v>31</v>
      </c>
      <c r="J1" s="423"/>
      <c r="K1" s="423"/>
      <c r="L1" s="423"/>
      <c r="M1" s="42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9" ht="30" customHeight="1" thickBot="1">
      <c r="A2" s="282"/>
      <c r="B2" s="282"/>
      <c r="C2" s="282"/>
      <c r="D2" s="159"/>
      <c r="E2" s="158"/>
      <c r="F2" s="158"/>
      <c r="G2" s="158"/>
      <c r="H2" s="158"/>
      <c r="I2" s="283"/>
      <c r="J2" s="283"/>
      <c r="K2" s="283"/>
      <c r="L2" s="283"/>
      <c r="M2" s="28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9" ht="24.95" customHeight="1" thickBot="1">
      <c r="A3" s="2"/>
      <c r="B3" s="2"/>
      <c r="C3" s="22"/>
      <c r="D3" s="3"/>
      <c r="E3" s="295" t="s">
        <v>15</v>
      </c>
      <c r="F3" s="3"/>
      <c r="G3" s="1"/>
      <c r="H3" s="1"/>
      <c r="I3" s="11" t="s">
        <v>5</v>
      </c>
      <c r="J3" s="1"/>
      <c r="K3" s="416" t="s">
        <v>124</v>
      </c>
      <c r="L3" s="418" t="s">
        <v>123</v>
      </c>
      <c r="M3" s="1"/>
      <c r="N3" s="1"/>
      <c r="O3" s="1"/>
      <c r="P3" s="11"/>
      <c r="Q3" s="11" t="s">
        <v>6</v>
      </c>
      <c r="R3" s="1"/>
      <c r="S3" s="416" t="s">
        <v>124</v>
      </c>
      <c r="T3" s="418" t="s">
        <v>123</v>
      </c>
      <c r="U3" s="1"/>
      <c r="V3" s="1"/>
      <c r="W3" s="1"/>
      <c r="X3" s="11"/>
      <c r="Y3" s="11" t="s">
        <v>7</v>
      </c>
      <c r="Z3" s="1"/>
      <c r="AA3" s="416" t="s">
        <v>124</v>
      </c>
      <c r="AB3" s="418" t="s">
        <v>123</v>
      </c>
      <c r="AC3" s="1"/>
      <c r="AD3" s="1"/>
      <c r="AE3" s="1"/>
      <c r="AF3" s="1"/>
      <c r="AH3" s="436" t="s">
        <v>19</v>
      </c>
      <c r="AI3" s="437"/>
      <c r="AJ3" s="438"/>
      <c r="AK3" s="450" t="s">
        <v>124</v>
      </c>
      <c r="AL3" s="428" t="s">
        <v>123</v>
      </c>
      <c r="AM3"/>
      <c r="AN3" s="81"/>
      <c r="AO3" s="81"/>
      <c r="AP3" s="79"/>
      <c r="AQ3" s="433" t="s">
        <v>12</v>
      </c>
      <c r="AR3" s="434"/>
      <c r="AS3" s="434"/>
      <c r="AT3" s="434"/>
      <c r="AU3" s="435"/>
      <c r="AV3" s="450" t="s">
        <v>124</v>
      </c>
      <c r="AW3" s="428" t="s">
        <v>123</v>
      </c>
    </row>
    <row r="4" spans="1:49" ht="24.95" customHeight="1" thickBot="1">
      <c r="A4" s="82"/>
      <c r="B4" s="235"/>
      <c r="C4" s="311" t="s">
        <v>120</v>
      </c>
      <c r="D4" s="84" t="s">
        <v>14</v>
      </c>
      <c r="E4" s="288" t="s">
        <v>88</v>
      </c>
      <c r="F4" s="3"/>
      <c r="G4" s="30"/>
      <c r="H4" s="309" t="s">
        <v>17</v>
      </c>
      <c r="I4" s="340" t="s">
        <v>10</v>
      </c>
      <c r="J4" s="339" t="s">
        <v>4</v>
      </c>
      <c r="K4" s="417"/>
      <c r="L4" s="419"/>
      <c r="M4" s="337" t="s">
        <v>11</v>
      </c>
      <c r="N4" s="338" t="s">
        <v>8</v>
      </c>
      <c r="O4" s="1"/>
      <c r="P4" s="309" t="s">
        <v>17</v>
      </c>
      <c r="Q4" s="340" t="s">
        <v>10</v>
      </c>
      <c r="R4" s="339" t="s">
        <v>4</v>
      </c>
      <c r="S4" s="417"/>
      <c r="T4" s="419"/>
      <c r="U4" s="337" t="s">
        <v>11</v>
      </c>
      <c r="V4" s="338" t="s">
        <v>8</v>
      </c>
      <c r="W4" s="32"/>
      <c r="X4" s="309" t="s">
        <v>17</v>
      </c>
      <c r="Y4" s="340" t="s">
        <v>10</v>
      </c>
      <c r="Z4" s="339" t="s">
        <v>4</v>
      </c>
      <c r="AA4" s="417"/>
      <c r="AB4" s="419"/>
      <c r="AC4" s="337" t="s">
        <v>11</v>
      </c>
      <c r="AD4" s="338" t="s">
        <v>8</v>
      </c>
      <c r="AE4" s="1"/>
      <c r="AF4" s="1"/>
      <c r="AG4" s="257" t="s">
        <v>0</v>
      </c>
      <c r="AH4" s="180" t="s">
        <v>1</v>
      </c>
      <c r="AI4" s="182" t="s">
        <v>2</v>
      </c>
      <c r="AJ4" s="305" t="s">
        <v>11</v>
      </c>
      <c r="AK4" s="451"/>
      <c r="AL4" s="444"/>
      <c r="AM4"/>
      <c r="AN4" s="85" t="s">
        <v>3</v>
      </c>
      <c r="AO4" s="165"/>
      <c r="AP4" s="211" t="s">
        <v>18</v>
      </c>
      <c r="AQ4" s="224" t="s">
        <v>16</v>
      </c>
      <c r="AR4" s="257" t="s">
        <v>0</v>
      </c>
      <c r="AS4" s="267" t="s">
        <v>1</v>
      </c>
      <c r="AT4" s="256" t="s">
        <v>2</v>
      </c>
      <c r="AU4" s="215" t="s">
        <v>11</v>
      </c>
      <c r="AV4" s="451"/>
      <c r="AW4" s="444"/>
    </row>
    <row r="5" spans="1:49" ht="24.95" customHeight="1">
      <c r="A5" s="86">
        <v>1</v>
      </c>
      <c r="B5" s="259"/>
      <c r="C5" s="183"/>
      <c r="D5" s="184"/>
      <c r="E5" s="289"/>
      <c r="G5" s="292">
        <v>1</v>
      </c>
      <c r="H5" s="424">
        <v>1</v>
      </c>
      <c r="I5" s="39" t="str">
        <f t="shared" ref="I5:I34" si="0">IF(ISNA(MATCH(G5,$E$5:$E$34,0)),"",INDEX($C$5:$C$34,MATCH(G5,$E$5:$E$34,0)))</f>
        <v/>
      </c>
      <c r="J5" s="39">
        <f>IF(M5+M6=0,0,IF(M5=M6,2,IF(M5&lt;M6,1,5)))</f>
        <v>0</v>
      </c>
      <c r="K5" s="39">
        <f>IF(N6="","",IF(OR(AND(N6&gt;0,N6&lt;5)),1,0))</f>
        <v>0</v>
      </c>
      <c r="L5" s="39">
        <f t="shared" ref="L5:L26" si="1">IF(N5="","",IF(OR(AND(N5&lt;14,N5&gt;7)),1,0))</f>
        <v>0</v>
      </c>
      <c r="M5" s="122"/>
      <c r="N5" s="39">
        <f>SUM(M5-M6)</f>
        <v>0</v>
      </c>
      <c r="O5"/>
      <c r="P5" s="431">
        <v>15</v>
      </c>
      <c r="Q5" s="15" t="str">
        <f>IF(M5=M6," ",IF(M5&gt;M6,I5,I6))</f>
        <v xml:space="preserve"> </v>
      </c>
      <c r="R5" s="39">
        <f>IF(U5+U6=0,0,IF(U5=U6,2,IF(U5&lt;U6,1,5)))</f>
        <v>0</v>
      </c>
      <c r="S5" s="39">
        <f>IF(V6="","",IF(OR(AND(V6&gt;0,V6&lt;5)),1,0))</f>
        <v>0</v>
      </c>
      <c r="T5" s="39">
        <f t="shared" ref="T5:T34" si="2">IF(V5="","",IF(OR(AND(V5&lt;14,V5&gt;7)),1,0))</f>
        <v>0</v>
      </c>
      <c r="U5" s="122"/>
      <c r="V5" s="101">
        <f>SUM(U5-U6)</f>
        <v>0</v>
      </c>
      <c r="W5" s="1"/>
      <c r="X5" s="431">
        <v>7</v>
      </c>
      <c r="Y5" s="25" t="str">
        <f>IF(U5=U6,"",IF(U5&gt;U6,Q5,Q6))</f>
        <v/>
      </c>
      <c r="Z5" s="34">
        <f>IF(AC5+AC6=0,0,IF(AC5=AC6,2,IF(AC5&lt;AC6,1,5)))</f>
        <v>0</v>
      </c>
      <c r="AA5" s="39">
        <f>IF(AD6="","",IF(OR(AND(AD6&gt;0,AD6&lt;5)),1,0))</f>
        <v>0</v>
      </c>
      <c r="AB5" s="39">
        <f t="shared" ref="AB5:AB34" si="3">IF(AD5="","",IF(OR(AND(AD5&lt;14,AD5&gt;7)),1,0))</f>
        <v>0</v>
      </c>
      <c r="AC5" s="122"/>
      <c r="AD5" s="8">
        <f>SUM(AC5-AC6)</f>
        <v>0</v>
      </c>
      <c r="AE5" s="1"/>
      <c r="AF5" s="12">
        <v>1</v>
      </c>
      <c r="AG5" s="8" t="str">
        <f>+I5</f>
        <v/>
      </c>
      <c r="AH5" s="59">
        <f>SUM(IFERROR(VLOOKUP(AG5,I$5:N$34,2,0),0),IFERROR(VLOOKUP(AG5,I$5:N$34,3,0),0),IFERROR(VLOOKUP(AG5,I$5:N$34,4,0),0),IFERROR(VLOOKUP(AG5,Q$5:V$34,2,0),0),IFERROR(VLOOKUP(AG5,Q$5:V$34,3,0),0),IFERROR(VLOOKUP(AG5,Q$5:V$34,4,0),0),IFERROR(VLOOKUP(AG5,Y$5:AD$34,2,0),0),IFERROR(VLOOKUP(AG5,Y$5:AD$34,3,0),0),IFERROR(VLOOKUP(AG5,Y$5:AD$34,4,0),0))</f>
        <v>0</v>
      </c>
      <c r="AI5" s="59">
        <f>SUM(IFERROR(VLOOKUP(AG5,I$5:O$34,6,0),0),IFERROR(VLOOKUP(AG5,Q$5:V$34,6,0),0),IFERROR(VLOOKUP(AG5,Y$5:AD$34,6,0),0))</f>
        <v>0</v>
      </c>
      <c r="AJ5" s="335">
        <f>SUM(IFERROR(VLOOKUP(AG5,I$5:N$34,5,0),0),IFERROR(VLOOKUP(AG5,Q$5:V$34,5,0),0),IFERROR(VLOOKUP(AG5,Y$5:AD$34,5,0),0))</f>
        <v>0</v>
      </c>
      <c r="AK5" s="341">
        <f>SUM(IFERROR(VLOOKUP(AG5,I$5:N$34,3,0),0),IFERROR(VLOOKUP(AG5,Q$5:V$34,3,0),0),IFERROR(VLOOKUP(AG5,Y$5:AD$34,3,0),0))</f>
        <v>0</v>
      </c>
      <c r="AL5" s="34">
        <f>SUM(IFERROR(VLOOKUP(AG5,I$5:N$34,4,0),0),IFERROR(VLOOKUP(AG5,Q$5:V$34,4,0),0),IFERROR(VLOOKUP(AG5,Y$5:AD$34,4,0),0))</f>
        <v>0</v>
      </c>
      <c r="AM5"/>
      <c r="AN5" s="179" t="str">
        <f>IF(OR(AG5="",AH5="",AI5="",AJ5=""),"",RANK(AH5,$AH$5:$AH$34)+SUM(-AI5/100)-(+AJ5/10000)-(+AL5/1000000)-(+AK5/10000000)+COUNTIF(AG$5:AG$34,"&lt;="&amp;AG5+1)/1000000+ROW()/100000000)</f>
        <v/>
      </c>
      <c r="AO5"/>
      <c r="AP5" s="249" t="str">
        <f>IF(AG5="","",SMALL(AN$5:AN$34,ROWS(AH$5:AH5)))</f>
        <v/>
      </c>
      <c r="AQ5" s="77" t="str">
        <f>IF(AP5="","",1)</f>
        <v/>
      </c>
      <c r="AR5" s="268" t="str">
        <f t="shared" ref="AR5:AR34" si="4">IF(OR(AG5="",AH5=""),"",INDEX($AG$5:$AG$34,MATCH(AP5,$AN$5:$AN$34,0)))</f>
        <v/>
      </c>
      <c r="AS5" s="75" t="str">
        <f t="shared" ref="AS5:AS34" si="5">IF(AG5="","",INDEX($AH$5:$AH$34,MATCH(AP5,$AN$5:$AN$34,0)))</f>
        <v/>
      </c>
      <c r="AT5" s="232" t="str">
        <f t="shared" ref="AT5:AT34" si="6">IF(AG5="","",INDEX($AI$5:$AI$34,MATCH(AP5,$AN$5:$AN$34,0)))</f>
        <v/>
      </c>
      <c r="AU5" s="238" t="str">
        <f t="shared" ref="AU5:AU34" si="7">IF(AG5="","",INDEX($AJ$5:$AJ$34,MATCH(AP5,$AN$5:$AN$34,0)))</f>
        <v/>
      </c>
      <c r="AV5" s="344" t="str">
        <f>IF(AG5="","",INDEX($AK$5:$AK$34,MATCH(AP5,$AN$5:$AN$34,0)))</f>
        <v/>
      </c>
      <c r="AW5" s="74" t="str">
        <f>IF(AG5="","",INDEX($AL$5:$AL$34,MATCH(AP5,$AN$5:$AN$34,0)))</f>
        <v/>
      </c>
    </row>
    <row r="6" spans="1:49" ht="24.95" customHeight="1" thickBot="1">
      <c r="A6" s="7">
        <v>2</v>
      </c>
      <c r="B6" s="260"/>
      <c r="C6" s="185"/>
      <c r="D6" s="186"/>
      <c r="E6" s="290"/>
      <c r="G6" s="293">
        <v>2</v>
      </c>
      <c r="H6" s="425"/>
      <c r="I6" s="59" t="str">
        <f t="shared" si="0"/>
        <v/>
      </c>
      <c r="J6" s="40">
        <f>IF(M5+M6=0,0,IF(M5=M6,2,IF(M5&gt;M6,1,5)))</f>
        <v>0</v>
      </c>
      <c r="K6" s="59">
        <f>IF(N5="","",IF(OR(AND(N5&gt;0,N5&lt;5)),1,0))</f>
        <v>0</v>
      </c>
      <c r="L6" s="59">
        <f t="shared" si="1"/>
        <v>0</v>
      </c>
      <c r="M6" s="123"/>
      <c r="N6" s="9">
        <f>SUM(M6-M5)</f>
        <v>0</v>
      </c>
      <c r="O6" s="87"/>
      <c r="P6" s="432"/>
      <c r="Q6" s="16" t="str">
        <f>IF(M7=M8," ",IF(M7&gt;M8,I7,I8))</f>
        <v xml:space="preserve"> </v>
      </c>
      <c r="R6" s="59">
        <f>IF(U5+U6=0,0,IF(U5=U6,2,IF(U5&gt;U6,1,5)))</f>
        <v>0</v>
      </c>
      <c r="S6" s="59">
        <f>IF(V5="","",IF(OR(AND(V5&gt;0,V5&lt;5)),1,0))</f>
        <v>0</v>
      </c>
      <c r="T6" s="59">
        <f t="shared" si="2"/>
        <v>0</v>
      </c>
      <c r="U6" s="123"/>
      <c r="V6" s="102">
        <f>SUM(U6-U5)</f>
        <v>0</v>
      </c>
      <c r="W6" s="1"/>
      <c r="X6" s="432"/>
      <c r="Y6" s="29" t="str">
        <f>IF(U7=U8,"",IF(U7&gt;U8,Q7,Q8))</f>
        <v/>
      </c>
      <c r="Z6" s="36">
        <f>IF(AC5+AC6=0,0,IF(AC5=AC6,2,IF(AC5&gt;AC6,1,5)))</f>
        <v>0</v>
      </c>
      <c r="AA6" s="59">
        <f>IF(AD5="","",IF(OR(AND(AD5&gt;0,AD5&lt;5)),1,0))</f>
        <v>0</v>
      </c>
      <c r="AB6" s="59">
        <f t="shared" si="3"/>
        <v>0</v>
      </c>
      <c r="AC6" s="123"/>
      <c r="AD6" s="9">
        <f>SUM(AC6-AC5)</f>
        <v>0</v>
      </c>
      <c r="AE6" s="1"/>
      <c r="AF6" s="13">
        <v>2</v>
      </c>
      <c r="AG6" s="126" t="str">
        <f t="shared" ref="AG6" si="8">+I6</f>
        <v/>
      </c>
      <c r="AH6" s="59">
        <f t="shared" ref="AH6:AH34" si="9">SUM(IFERROR(VLOOKUP(AG6,I$5:N$34,2,0),0),IFERROR(VLOOKUP(AG6,I$5:N$34,3,0),0),IFERROR(VLOOKUP(AG6,I$5:N$34,4,0),0),IFERROR(VLOOKUP(AG6,Q$5:V$34,2,0),0),IFERROR(VLOOKUP(AG6,Q$5:V$34,3,0),0),IFERROR(VLOOKUP(AG6,Q$5:V$34,4,0),0),IFERROR(VLOOKUP(AG6,Y$5:AD$34,2,0),0),IFERROR(VLOOKUP(AG6,Y$5:AD$34,3,0),0),IFERROR(VLOOKUP(AG6,Y$5:AD$34,4,0),0))</f>
        <v>0</v>
      </c>
      <c r="AI6" s="59">
        <f t="shared" ref="AI6:AI34" si="10">SUM(IFERROR(VLOOKUP(AG6,I$5:O$34,6,0),0),IFERROR(VLOOKUP(AG6,Q$5:V$34,6,0),0),IFERROR(VLOOKUP(AG6,Y$5:AD$34,6,0),0))</f>
        <v>0</v>
      </c>
      <c r="AJ6" s="335">
        <f t="shared" ref="AJ6:AJ34" si="11">SUM(IFERROR(VLOOKUP(AG6,I$5:N$34,5,0),0),IFERROR(VLOOKUP(AG6,Q$5:V$34,5,0),0),IFERROR(VLOOKUP(AG6,Y$5:AD$34,5,0),0))</f>
        <v>0</v>
      </c>
      <c r="AK6" s="342">
        <f t="shared" ref="AK6:AK34" si="12">SUM(IFERROR(VLOOKUP(AG6,I$5:N$34,3,0),0),IFERROR(VLOOKUP(AG6,Q$5:V$34,3,0),0),IFERROR(VLOOKUP(AG6,Y$5:AD$34,3,0),0))</f>
        <v>0</v>
      </c>
      <c r="AL6" s="36">
        <f t="shared" ref="AL6:AL34" si="13">SUM(IFERROR(VLOOKUP(AG6,I$5:N$34,4,0),0),IFERROR(VLOOKUP(AG6,Q$5:V$34,4,0),0),IFERROR(VLOOKUP(AG6,Y$5:AD$34,4,0),0))</f>
        <v>0</v>
      </c>
      <c r="AM6"/>
      <c r="AN6" s="179" t="str">
        <f t="shared" ref="AN6:AN34" si="14">IF(OR(AG6="",AH6="",AI6="",AJ6=""),"",RANK(AH6,$AH$5:$AH$34)+SUM(-AI6/100)-(+AJ6/10000)-(+AL6/1000000)-(+AK6/10000000)+COUNTIF(AG$5:AG$34,"&lt;="&amp;AG6+1)/1000000+ROW()/100000000)</f>
        <v/>
      </c>
      <c r="AO6"/>
      <c r="AP6" s="249" t="str">
        <f>IF(AG6="","",SMALL(AN$5:AN$34,ROWS(AH$5:AH6)))</f>
        <v/>
      </c>
      <c r="AQ6" s="64" t="str">
        <f>IF(AP6="","",IF(AND(AS5=AS6,AT5=AT6,AU5=AU6),AQ5,$AQ$5+1))</f>
        <v/>
      </c>
      <c r="AR6" s="268" t="str">
        <f t="shared" si="4"/>
        <v/>
      </c>
      <c r="AS6" s="76" t="str">
        <f t="shared" si="5"/>
        <v/>
      </c>
      <c r="AT6" s="149" t="str">
        <f t="shared" si="6"/>
        <v/>
      </c>
      <c r="AU6" s="239" t="str">
        <f t="shared" si="7"/>
        <v/>
      </c>
      <c r="AV6" s="345" t="str">
        <f t="shared" ref="AV6:AV34" si="15">IF(AG6="","",INDEX($AK$5:$AK$34,MATCH(AP6,$AN$5:$AN$34,0)))</f>
        <v/>
      </c>
      <c r="AW6" s="137" t="str">
        <f t="shared" ref="AW6:AW34" si="16">IF(AG6="","",INDEX($AL$5:$AL$34,MATCH(AP6,$AN$5:$AN$34,0)))</f>
        <v/>
      </c>
    </row>
    <row r="7" spans="1:49" ht="24.95" customHeight="1">
      <c r="A7" s="7">
        <v>3</v>
      </c>
      <c r="B7" s="260"/>
      <c r="C7" s="185"/>
      <c r="D7" s="186"/>
      <c r="E7" s="290"/>
      <c r="G7" s="293">
        <v>3</v>
      </c>
      <c r="H7" s="424">
        <v>2</v>
      </c>
      <c r="I7" s="39" t="str">
        <f t="shared" si="0"/>
        <v/>
      </c>
      <c r="J7" s="39">
        <f>IF(M7+M8=0,0,IF(M7=M8,2,IF(M7&lt;M8,1,5)))</f>
        <v>0</v>
      </c>
      <c r="K7" s="39">
        <f>IF(N8="","",IF(OR(AND(N8&gt;0,N8&lt;5)),1,0))</f>
        <v>0</v>
      </c>
      <c r="L7" s="39">
        <f t="shared" si="1"/>
        <v>0</v>
      </c>
      <c r="M7" s="122"/>
      <c r="N7" s="8">
        <f t="shared" ref="N7" si="17">SUM(M7-M8)</f>
        <v>0</v>
      </c>
      <c r="O7" s="87"/>
      <c r="P7" s="431">
        <v>14</v>
      </c>
      <c r="Q7" s="15" t="str">
        <f>IF(M9=M10," ",IF(M9&gt;M10,I9,I10))</f>
        <v xml:space="preserve"> </v>
      </c>
      <c r="R7" s="39">
        <f>IF(U7+U8=0,0,IF(U7=U8,2,IF(U7&lt;U8,1,5)))</f>
        <v>0</v>
      </c>
      <c r="S7" s="39">
        <f>IF(V8="","",IF(OR(AND(V8&gt;0,V8&lt;5)),1,0))</f>
        <v>0</v>
      </c>
      <c r="T7" s="39">
        <f t="shared" si="2"/>
        <v>0</v>
      </c>
      <c r="U7" s="122"/>
      <c r="V7" s="142">
        <f t="shared" ref="V7" si="18">SUM(U7-U8)</f>
        <v>0</v>
      </c>
      <c r="W7" s="1"/>
      <c r="X7" s="431">
        <v>6</v>
      </c>
      <c r="Y7" s="15" t="str">
        <f>IF(U9=U10,"",IF(U9&gt;U10,Q9,Q10))</f>
        <v/>
      </c>
      <c r="Z7" s="34">
        <f>IF(AC7+AC8=0,0,IF(AC7=AC8,2,IF(AC7&lt;AC8,1,5)))</f>
        <v>0</v>
      </c>
      <c r="AA7" s="39">
        <f>IF(AD8="","",IF(OR(AND(AD8&gt;0,AD8&lt;5)),1,0))</f>
        <v>0</v>
      </c>
      <c r="AB7" s="39">
        <f t="shared" si="3"/>
        <v>0</v>
      </c>
      <c r="AC7" s="122"/>
      <c r="AD7" s="65">
        <f t="shared" ref="AD7" si="19">SUM(AC7-AC8)</f>
        <v>0</v>
      </c>
      <c r="AE7" s="1"/>
      <c r="AF7" s="13">
        <v>3</v>
      </c>
      <c r="AG7" s="126" t="str">
        <f t="shared" ref="AG7:AG34" si="20">+I7</f>
        <v/>
      </c>
      <c r="AH7" s="59">
        <f t="shared" si="9"/>
        <v>0</v>
      </c>
      <c r="AI7" s="59">
        <f t="shared" si="10"/>
        <v>0</v>
      </c>
      <c r="AJ7" s="335">
        <f t="shared" si="11"/>
        <v>0</v>
      </c>
      <c r="AK7" s="342">
        <f t="shared" si="12"/>
        <v>0</v>
      </c>
      <c r="AL7" s="36">
        <f t="shared" si="13"/>
        <v>0</v>
      </c>
      <c r="AM7"/>
      <c r="AN7" s="179" t="str">
        <f t="shared" si="14"/>
        <v/>
      </c>
      <c r="AO7"/>
      <c r="AP7" s="249" t="str">
        <f>IF(AG7="","",SMALL(AN$5:AN$34,ROWS(AH$5:AH7)))</f>
        <v/>
      </c>
      <c r="AQ7" s="64" t="str">
        <f>IF(AP7="","",IF(AND(AS6=AS7,AT6=AT7,AU6=AU7),AQ6,$AQ$5+2))</f>
        <v/>
      </c>
      <c r="AR7" s="268" t="str">
        <f t="shared" si="4"/>
        <v/>
      </c>
      <c r="AS7" s="76" t="str">
        <f t="shared" si="5"/>
        <v/>
      </c>
      <c r="AT7" s="149" t="str">
        <f t="shared" si="6"/>
        <v/>
      </c>
      <c r="AU7" s="239" t="str">
        <f t="shared" si="7"/>
        <v/>
      </c>
      <c r="AV7" s="345" t="str">
        <f t="shared" si="15"/>
        <v/>
      </c>
      <c r="AW7" s="137" t="str">
        <f t="shared" si="16"/>
        <v/>
      </c>
    </row>
    <row r="8" spans="1:49" ht="24.95" customHeight="1" thickBot="1">
      <c r="A8" s="7">
        <v>4</v>
      </c>
      <c r="B8" s="260"/>
      <c r="C8" s="185"/>
      <c r="D8" s="186"/>
      <c r="E8" s="290"/>
      <c r="G8" s="293">
        <v>4</v>
      </c>
      <c r="H8" s="425"/>
      <c r="I8" s="59" t="str">
        <f t="shared" si="0"/>
        <v/>
      </c>
      <c r="J8" s="40">
        <f>IF(M7+M8=0,0,IF(M7=M8,2,IF(M7&gt;M8,1,5)))</f>
        <v>0</v>
      </c>
      <c r="K8" s="59">
        <f>IF(N7="","",IF(OR(AND(N7&gt;0,N7&lt;5)),1,0))</f>
        <v>0</v>
      </c>
      <c r="L8" s="59">
        <f t="shared" si="1"/>
        <v>0</v>
      </c>
      <c r="M8" s="123"/>
      <c r="N8" s="9">
        <f t="shared" ref="N8" si="21">SUM(M8-M7)</f>
        <v>0</v>
      </c>
      <c r="O8" s="87"/>
      <c r="P8" s="432"/>
      <c r="Q8" s="16" t="str">
        <f>IF(M11=M12," ",IF(M11&gt;M12,I11,I12))</f>
        <v xml:space="preserve"> </v>
      </c>
      <c r="R8" s="47">
        <f>IF(U7+U8=0,0,IF(U7=U8,2,IF(U7&gt;U8,1,5)))</f>
        <v>0</v>
      </c>
      <c r="S8" s="59">
        <f>IF(V7="","",IF(OR(AND(V7&gt;0,V7&lt;5)),1,0))</f>
        <v>0</v>
      </c>
      <c r="T8" s="59">
        <f t="shared" si="2"/>
        <v>0</v>
      </c>
      <c r="U8" s="123"/>
      <c r="V8" s="102">
        <f t="shared" ref="V8" si="22">SUM(U8-U7)</f>
        <v>0</v>
      </c>
      <c r="W8" s="1"/>
      <c r="X8" s="432"/>
      <c r="Y8" s="29" t="str">
        <f>IF(U11=U12,"",IF(U11&gt;U12,Q11,Q12))</f>
        <v/>
      </c>
      <c r="Z8" s="40">
        <f>IF(AC7+AC8=0,0,IF(AC7=AC8,2,IF(AC7&gt;AC8,1,5)))</f>
        <v>0</v>
      </c>
      <c r="AA8" s="59">
        <f>IF(AD7="","",IF(OR(AND(AD7&gt;0,AD7&lt;5)),1,0))</f>
        <v>0</v>
      </c>
      <c r="AB8" s="59">
        <f t="shared" si="3"/>
        <v>0</v>
      </c>
      <c r="AC8" s="123"/>
      <c r="AD8" s="9">
        <f t="shared" ref="AD8" si="23">SUM(AC8-AC7)</f>
        <v>0</v>
      </c>
      <c r="AE8" s="1"/>
      <c r="AF8" s="13">
        <v>4</v>
      </c>
      <c r="AG8" s="126" t="str">
        <f t="shared" si="20"/>
        <v/>
      </c>
      <c r="AH8" s="59">
        <f t="shared" si="9"/>
        <v>0</v>
      </c>
      <c r="AI8" s="59">
        <f t="shared" si="10"/>
        <v>0</v>
      </c>
      <c r="AJ8" s="335">
        <f t="shared" si="11"/>
        <v>0</v>
      </c>
      <c r="AK8" s="342">
        <f t="shared" si="12"/>
        <v>0</v>
      </c>
      <c r="AL8" s="36">
        <f t="shared" si="13"/>
        <v>0</v>
      </c>
      <c r="AM8"/>
      <c r="AN8" s="179" t="str">
        <f t="shared" si="14"/>
        <v/>
      </c>
      <c r="AO8"/>
      <c r="AP8" s="249" t="str">
        <f>IF(AG8="","",SMALL(AN$5:AN$34,ROWS(AH$5:AH8)))</f>
        <v/>
      </c>
      <c r="AQ8" s="64" t="str">
        <f>IF(AP8="","",IF(AND(AS7=AS8,AT7=AT8,AU7=AU8),AQ7,$AQ$5+3))</f>
        <v/>
      </c>
      <c r="AR8" s="268" t="str">
        <f t="shared" si="4"/>
        <v/>
      </c>
      <c r="AS8" s="76" t="str">
        <f t="shared" si="5"/>
        <v/>
      </c>
      <c r="AT8" s="149" t="str">
        <f t="shared" si="6"/>
        <v/>
      </c>
      <c r="AU8" s="239" t="str">
        <f t="shared" si="7"/>
        <v/>
      </c>
      <c r="AV8" s="345" t="str">
        <f t="shared" si="15"/>
        <v/>
      </c>
      <c r="AW8" s="137" t="str">
        <f t="shared" si="16"/>
        <v/>
      </c>
    </row>
    <row r="9" spans="1:49" ht="24.95" customHeight="1">
      <c r="A9" s="7">
        <v>5</v>
      </c>
      <c r="B9" s="260"/>
      <c r="C9" s="185"/>
      <c r="D9" s="186"/>
      <c r="E9" s="290"/>
      <c r="G9" s="293">
        <v>5</v>
      </c>
      <c r="H9" s="424">
        <v>3</v>
      </c>
      <c r="I9" s="39" t="str">
        <f t="shared" si="0"/>
        <v/>
      </c>
      <c r="J9" s="39">
        <f>IF(M9+M10=0,0,IF(M9=M10,2,IF(M9&lt;M10,1,5)))</f>
        <v>0</v>
      </c>
      <c r="K9" s="39">
        <f>IF(N10="","",IF(OR(AND(N10&gt;0,N10&lt;5)),1,0))</f>
        <v>0</v>
      </c>
      <c r="L9" s="39">
        <f t="shared" si="1"/>
        <v>0</v>
      </c>
      <c r="M9" s="122"/>
      <c r="N9" s="8">
        <f t="shared" ref="N9" si="24">SUM(M9-M10)</f>
        <v>0</v>
      </c>
      <c r="O9" s="87"/>
      <c r="P9" s="431">
        <v>13</v>
      </c>
      <c r="Q9" s="15" t="str">
        <f>IF(M13=M14," ",IF(M13&gt;M14,I13,I14))</f>
        <v xml:space="preserve"> </v>
      </c>
      <c r="R9" s="39">
        <f>IF(U9+U10=0,0,IF(U9=U10,2,IF(U9&lt;U10,1,5)))</f>
        <v>0</v>
      </c>
      <c r="S9" s="39">
        <f>IF(V10="","",IF(OR(AND(V10&gt;0,V10&lt;5)),1,0))</f>
        <v>0</v>
      </c>
      <c r="T9" s="39">
        <f t="shared" si="2"/>
        <v>0</v>
      </c>
      <c r="U9" s="122"/>
      <c r="V9" s="142">
        <f t="shared" ref="V9" si="25">SUM(U9-U10)</f>
        <v>0</v>
      </c>
      <c r="W9" s="1"/>
      <c r="X9" s="431">
        <v>5</v>
      </c>
      <c r="Y9" s="69" t="str">
        <f>IF(U13=U14,"",IF(U13&gt;U14,Q13,Q14))</f>
        <v/>
      </c>
      <c r="Z9" s="34">
        <f>IF(AC9+AC10=0,0,IF(AC9=AC10,2,IF(AC9&lt;AC10,1,5)))</f>
        <v>0</v>
      </c>
      <c r="AA9" s="39">
        <f>IF(AD10="","",IF(OR(AND(AD10&gt;0,AD10&lt;5)),1,0))</f>
        <v>0</v>
      </c>
      <c r="AB9" s="39">
        <f t="shared" si="3"/>
        <v>0</v>
      </c>
      <c r="AC9" s="122"/>
      <c r="AD9" s="8">
        <f>SUM(AC9-AC10)</f>
        <v>0</v>
      </c>
      <c r="AE9" s="1"/>
      <c r="AF9" s="13">
        <v>5</v>
      </c>
      <c r="AG9" s="126" t="str">
        <f t="shared" si="20"/>
        <v/>
      </c>
      <c r="AH9" s="59">
        <f t="shared" si="9"/>
        <v>0</v>
      </c>
      <c r="AI9" s="59">
        <f t="shared" si="10"/>
        <v>0</v>
      </c>
      <c r="AJ9" s="335">
        <f t="shared" si="11"/>
        <v>0</v>
      </c>
      <c r="AK9" s="342">
        <f t="shared" si="12"/>
        <v>0</v>
      </c>
      <c r="AL9" s="36">
        <f t="shared" si="13"/>
        <v>0</v>
      </c>
      <c r="AM9"/>
      <c r="AN9" s="179" t="str">
        <f t="shared" si="14"/>
        <v/>
      </c>
      <c r="AO9" s="87"/>
      <c r="AP9" s="249" t="str">
        <f>IF(AG9="","",SMALL(AN$5:AN$34,ROWS(AH$5:AH9)))</f>
        <v/>
      </c>
      <c r="AQ9" s="64" t="str">
        <f>IF(AP9="","",IF(AND(AS8=AS9,AT8=AT9,AU8=AU9),AQ8,$AQ$5+4))</f>
        <v/>
      </c>
      <c r="AR9" s="268" t="str">
        <f t="shared" si="4"/>
        <v/>
      </c>
      <c r="AS9" s="76" t="str">
        <f t="shared" si="5"/>
        <v/>
      </c>
      <c r="AT9" s="149" t="str">
        <f t="shared" si="6"/>
        <v/>
      </c>
      <c r="AU9" s="239" t="str">
        <f t="shared" si="7"/>
        <v/>
      </c>
      <c r="AV9" s="345" t="str">
        <f t="shared" si="15"/>
        <v/>
      </c>
      <c r="AW9" s="137" t="str">
        <f t="shared" si="16"/>
        <v/>
      </c>
    </row>
    <row r="10" spans="1:49" ht="24.95" customHeight="1" thickBot="1">
      <c r="A10" s="7">
        <v>6</v>
      </c>
      <c r="B10" s="260"/>
      <c r="C10" s="185"/>
      <c r="D10" s="186"/>
      <c r="E10" s="290"/>
      <c r="G10" s="293">
        <v>6</v>
      </c>
      <c r="H10" s="425"/>
      <c r="I10" s="59" t="str">
        <f t="shared" si="0"/>
        <v/>
      </c>
      <c r="J10" s="40">
        <f>IF(M9+M10=0,0,IF(M9=M10,2,IF(M9&gt;M10,1,5)))</f>
        <v>0</v>
      </c>
      <c r="K10" s="59">
        <f>IF(N9="","",IF(OR(AND(N9&gt;0,N9&lt;5)),1,0))</f>
        <v>0</v>
      </c>
      <c r="L10" s="59">
        <f t="shared" si="1"/>
        <v>0</v>
      </c>
      <c r="M10" s="123"/>
      <c r="N10" s="9">
        <f t="shared" ref="N10" si="26">SUM(M10-M9)</f>
        <v>0</v>
      </c>
      <c r="O10" s="87"/>
      <c r="P10" s="432"/>
      <c r="Q10" s="16" t="str">
        <f>IF(M15=M16," ",IF(M15&gt;M16,I15,I16))</f>
        <v xml:space="preserve"> </v>
      </c>
      <c r="R10" s="47">
        <f>IF(U9+U10=0,0,IF(U9=U10,2,IF(U9&gt;U10,1,5)))</f>
        <v>0</v>
      </c>
      <c r="S10" s="59">
        <f>IF(V9="","",IF(OR(AND(V9&gt;0,V9&lt;5)),1,0))</f>
        <v>0</v>
      </c>
      <c r="T10" s="59">
        <f t="shared" si="2"/>
        <v>0</v>
      </c>
      <c r="U10" s="123"/>
      <c r="V10" s="102">
        <f t="shared" ref="V10" si="27">SUM(U10-U9)</f>
        <v>0</v>
      </c>
      <c r="W10" s="1"/>
      <c r="X10" s="432"/>
      <c r="Y10" s="29" t="str">
        <f>IF(U15=U16,"",IF(U15&gt;U16,Q15,Q16))</f>
        <v/>
      </c>
      <c r="Z10" s="114">
        <f>IF(AC9+AC10=0,0,IF(AC9=AC10,2,IF(AC9&gt;AC10,1,5)))</f>
        <v>0</v>
      </c>
      <c r="AA10" s="59">
        <f>IF(AD9="","",IF(OR(AND(AD9&gt;0,AD9&lt;5)),1,0))</f>
        <v>0</v>
      </c>
      <c r="AB10" s="59">
        <f t="shared" si="3"/>
        <v>0</v>
      </c>
      <c r="AC10" s="123"/>
      <c r="AD10" s="60">
        <f>SUM(AC10-AC9)</f>
        <v>0</v>
      </c>
      <c r="AE10" s="1"/>
      <c r="AF10" s="13">
        <v>6</v>
      </c>
      <c r="AG10" s="126" t="str">
        <f t="shared" si="20"/>
        <v/>
      </c>
      <c r="AH10" s="59">
        <f t="shared" si="9"/>
        <v>0</v>
      </c>
      <c r="AI10" s="59">
        <f t="shared" si="10"/>
        <v>0</v>
      </c>
      <c r="AJ10" s="335">
        <f t="shared" si="11"/>
        <v>0</v>
      </c>
      <c r="AK10" s="342">
        <f t="shared" si="12"/>
        <v>0</v>
      </c>
      <c r="AL10" s="36">
        <f t="shared" si="13"/>
        <v>0</v>
      </c>
      <c r="AM10"/>
      <c r="AN10" s="179" t="str">
        <f t="shared" si="14"/>
        <v/>
      </c>
      <c r="AO10" s="87"/>
      <c r="AP10" s="249" t="str">
        <f>IF(AG10="","",SMALL(AN$5:AN$34,ROWS(AH$5:AH10)))</f>
        <v/>
      </c>
      <c r="AQ10" s="64" t="str">
        <f>IF(AP10="","",IF(AND(AS9=AS10,AT9=AT10,AU9=AU10),AQ9,$AQ$5+5))</f>
        <v/>
      </c>
      <c r="AR10" s="268" t="str">
        <f t="shared" si="4"/>
        <v/>
      </c>
      <c r="AS10" s="76" t="str">
        <f t="shared" si="5"/>
        <v/>
      </c>
      <c r="AT10" s="149" t="str">
        <f t="shared" si="6"/>
        <v/>
      </c>
      <c r="AU10" s="239" t="str">
        <f t="shared" si="7"/>
        <v/>
      </c>
      <c r="AV10" s="345" t="str">
        <f t="shared" si="15"/>
        <v/>
      </c>
      <c r="AW10" s="137" t="str">
        <f t="shared" si="16"/>
        <v/>
      </c>
    </row>
    <row r="11" spans="1:49" ht="24.95" customHeight="1">
      <c r="A11" s="7">
        <v>7</v>
      </c>
      <c r="B11" s="260"/>
      <c r="C11" s="185"/>
      <c r="D11" s="186"/>
      <c r="E11" s="290"/>
      <c r="G11" s="293">
        <v>7</v>
      </c>
      <c r="H11" s="424">
        <v>4</v>
      </c>
      <c r="I11" s="39" t="str">
        <f t="shared" si="0"/>
        <v/>
      </c>
      <c r="J11" s="39">
        <f>IF(M11+M12=0,0,IF(M11=M12,2,IF(M11&lt;M12,1,5)))</f>
        <v>0</v>
      </c>
      <c r="K11" s="39">
        <f>IF(N12="","",IF(OR(AND(N12&gt;0,N12&lt;5)),1,0))</f>
        <v>0</v>
      </c>
      <c r="L11" s="39">
        <f t="shared" si="1"/>
        <v>0</v>
      </c>
      <c r="M11" s="122"/>
      <c r="N11" s="8">
        <f t="shared" ref="N11" si="28">SUM(M11-M12)</f>
        <v>0</v>
      </c>
      <c r="O11" s="87"/>
      <c r="P11" s="431">
        <v>12</v>
      </c>
      <c r="Q11" s="15" t="str">
        <f>IF(M17=M18," ",IF(M17&gt;M18,I17,I18))</f>
        <v xml:space="preserve"> </v>
      </c>
      <c r="R11" s="39">
        <f>IF(U11+U12=0,0,IF(U11=U12,2,IF(U11&lt;U12,1,5)))</f>
        <v>0</v>
      </c>
      <c r="S11" s="39">
        <f>IF(V12="","",IF(OR(AND(V12&gt;0,V12&lt;5)),1,0))</f>
        <v>0</v>
      </c>
      <c r="T11" s="39">
        <f t="shared" si="2"/>
        <v>0</v>
      </c>
      <c r="U11" s="122"/>
      <c r="V11" s="142">
        <f t="shared" ref="V11" si="29">SUM(U11-U12)</f>
        <v>0</v>
      </c>
      <c r="W11" s="1"/>
      <c r="X11" s="431">
        <v>4</v>
      </c>
      <c r="Y11" s="69" t="str">
        <f>IF(U17=U18,"",IF(U17&gt;U18,Q17,Q18))</f>
        <v/>
      </c>
      <c r="Z11" s="34">
        <f>IF(AC11+AC12=0,0,IF(AC11=AC12,2,IF(AC11&lt;AC12,1,5)))</f>
        <v>0</v>
      </c>
      <c r="AA11" s="39">
        <f>IF(AD12="","",IF(OR(AND(AD12&gt;0,AD12&lt;5)),1,0))</f>
        <v>0</v>
      </c>
      <c r="AB11" s="39">
        <f t="shared" si="3"/>
        <v>0</v>
      </c>
      <c r="AC11" s="122"/>
      <c r="AD11" s="8">
        <f>SUM(AC11-AC12)</f>
        <v>0</v>
      </c>
      <c r="AE11" s="1"/>
      <c r="AF11" s="13">
        <v>7</v>
      </c>
      <c r="AG11" s="126" t="str">
        <f t="shared" si="20"/>
        <v/>
      </c>
      <c r="AH11" s="59">
        <f t="shared" si="9"/>
        <v>0</v>
      </c>
      <c r="AI11" s="59">
        <f t="shared" si="10"/>
        <v>0</v>
      </c>
      <c r="AJ11" s="335">
        <f t="shared" si="11"/>
        <v>0</v>
      </c>
      <c r="AK11" s="342">
        <f t="shared" si="12"/>
        <v>0</v>
      </c>
      <c r="AL11" s="36">
        <f t="shared" si="13"/>
        <v>0</v>
      </c>
      <c r="AM11"/>
      <c r="AN11" s="179" t="str">
        <f t="shared" si="14"/>
        <v/>
      </c>
      <c r="AO11" s="87"/>
      <c r="AP11" s="249" t="str">
        <f>IF(AG11="","",SMALL(AN$5:AN$34,ROWS(AH$5:AH11)))</f>
        <v/>
      </c>
      <c r="AQ11" s="64" t="str">
        <f>IF(AP11="","",IF(AND(AS10=AS11,AT10=AT11,AU10=AU11),AQ10,$AQ$5+6))</f>
        <v/>
      </c>
      <c r="AR11" s="268" t="str">
        <f t="shared" si="4"/>
        <v/>
      </c>
      <c r="AS11" s="76" t="str">
        <f t="shared" si="5"/>
        <v/>
      </c>
      <c r="AT11" s="149" t="str">
        <f t="shared" si="6"/>
        <v/>
      </c>
      <c r="AU11" s="239" t="str">
        <f t="shared" si="7"/>
        <v/>
      </c>
      <c r="AV11" s="345" t="str">
        <f t="shared" si="15"/>
        <v/>
      </c>
      <c r="AW11" s="137" t="str">
        <f t="shared" si="16"/>
        <v/>
      </c>
    </row>
    <row r="12" spans="1:49" ht="24.95" customHeight="1" thickBot="1">
      <c r="A12" s="7">
        <v>8</v>
      </c>
      <c r="B12" s="260"/>
      <c r="C12" s="185"/>
      <c r="D12" s="186"/>
      <c r="E12" s="290"/>
      <c r="G12" s="293">
        <v>8</v>
      </c>
      <c r="H12" s="425"/>
      <c r="I12" s="59" t="str">
        <f t="shared" si="0"/>
        <v/>
      </c>
      <c r="J12" s="40">
        <f>IF(M11+M12=0,0,IF(M11=M12,2,IF(M11&gt;M12,1,5)))</f>
        <v>0</v>
      </c>
      <c r="K12" s="59">
        <f>IF(N11="","",IF(OR(AND(N11&gt;0,N11&lt;5)),1,0))</f>
        <v>0</v>
      </c>
      <c r="L12" s="59">
        <f t="shared" si="1"/>
        <v>0</v>
      </c>
      <c r="M12" s="123"/>
      <c r="N12" s="9">
        <f t="shared" ref="N12" si="30">SUM(M12-M11)</f>
        <v>0</v>
      </c>
      <c r="O12" s="87"/>
      <c r="P12" s="432"/>
      <c r="Q12" s="16" t="str">
        <f>IF(M19=M20,"",IF(M19&gt;M20,I19,I20))</f>
        <v/>
      </c>
      <c r="R12" s="40">
        <f>IF(U11+U12=0,0,IF(U11=U12,2,IF(U11&gt;U12,1,5)))</f>
        <v>0</v>
      </c>
      <c r="S12" s="59">
        <f>IF(V11="","",IF(OR(AND(V11&gt;0,V11&lt;5)),1,0))</f>
        <v>0</v>
      </c>
      <c r="T12" s="59">
        <f t="shared" si="2"/>
        <v>0</v>
      </c>
      <c r="U12" s="123"/>
      <c r="V12" s="102">
        <f t="shared" ref="V12" si="31">SUM(U12-U11)</f>
        <v>0</v>
      </c>
      <c r="W12" s="1"/>
      <c r="X12" s="432"/>
      <c r="Y12" s="29" t="str">
        <f>IF(U19=U20,"",IF(U19&gt;U20,Q19,Q20))</f>
        <v/>
      </c>
      <c r="Z12" s="114">
        <f>IF(AC11+AC12=0,0,IF(AC11=AC12,2,IF(AC11&gt;AC12,1,5)))</f>
        <v>0</v>
      </c>
      <c r="AA12" s="59">
        <f>IF(AD11="","",IF(OR(AND(AD11&gt;0,AD11&lt;5)),1,0))</f>
        <v>0</v>
      </c>
      <c r="AB12" s="59">
        <f t="shared" si="3"/>
        <v>0</v>
      </c>
      <c r="AC12" s="123"/>
      <c r="AD12" s="60">
        <f>SUM(AC12-AC11)</f>
        <v>0</v>
      </c>
      <c r="AE12" s="1"/>
      <c r="AF12" s="13">
        <v>8</v>
      </c>
      <c r="AG12" s="126" t="str">
        <f t="shared" si="20"/>
        <v/>
      </c>
      <c r="AH12" s="59">
        <f t="shared" si="9"/>
        <v>0</v>
      </c>
      <c r="AI12" s="59">
        <f t="shared" si="10"/>
        <v>0</v>
      </c>
      <c r="AJ12" s="335">
        <f t="shared" si="11"/>
        <v>0</v>
      </c>
      <c r="AK12" s="342">
        <f t="shared" si="12"/>
        <v>0</v>
      </c>
      <c r="AL12" s="36">
        <f t="shared" si="13"/>
        <v>0</v>
      </c>
      <c r="AM12"/>
      <c r="AN12" s="179" t="str">
        <f t="shared" si="14"/>
        <v/>
      </c>
      <c r="AO12" s="87"/>
      <c r="AP12" s="249" t="str">
        <f>IF(AG12="","",SMALL(AN$5:AN$34,ROWS(AH$5:AH12)))</f>
        <v/>
      </c>
      <c r="AQ12" s="64" t="str">
        <f>IF(AP12="","",IF(AND(AS11=AS12,AT11=AT12,AU11=AU12),AQ11,$AQ$5+7))</f>
        <v/>
      </c>
      <c r="AR12" s="268" t="str">
        <f t="shared" si="4"/>
        <v/>
      </c>
      <c r="AS12" s="76" t="str">
        <f t="shared" si="5"/>
        <v/>
      </c>
      <c r="AT12" s="149" t="str">
        <f t="shared" si="6"/>
        <v/>
      </c>
      <c r="AU12" s="239" t="str">
        <f t="shared" si="7"/>
        <v/>
      </c>
      <c r="AV12" s="345" t="str">
        <f t="shared" si="15"/>
        <v/>
      </c>
      <c r="AW12" s="137" t="str">
        <f t="shared" si="16"/>
        <v/>
      </c>
    </row>
    <row r="13" spans="1:49" ht="24.95" customHeight="1">
      <c r="A13" s="7">
        <v>9</v>
      </c>
      <c r="B13" s="260"/>
      <c r="C13" s="185"/>
      <c r="D13" s="186"/>
      <c r="E13" s="290"/>
      <c r="G13" s="293">
        <v>9</v>
      </c>
      <c r="H13" s="424">
        <v>5</v>
      </c>
      <c r="I13" s="39" t="str">
        <f t="shared" si="0"/>
        <v/>
      </c>
      <c r="J13" s="39">
        <f>IF(M13+M14=0,0,IF(M13=M14,2,IF(M13&lt;M14,1,5)))</f>
        <v>0</v>
      </c>
      <c r="K13" s="39">
        <f>IF(N14="","",IF(OR(AND(N14&gt;0,N14&lt;5)),1,0))</f>
        <v>0</v>
      </c>
      <c r="L13" s="39">
        <f t="shared" si="1"/>
        <v>0</v>
      </c>
      <c r="M13" s="122"/>
      <c r="N13" s="8">
        <f t="shared" ref="N13" si="32">SUM(M13-M14)</f>
        <v>0</v>
      </c>
      <c r="O13" s="87"/>
      <c r="P13" s="431">
        <v>11</v>
      </c>
      <c r="Q13" s="69" t="str">
        <f>IF(M21=M22," ",IF(M21&gt;M22,I21,I22))</f>
        <v xml:space="preserve"> </v>
      </c>
      <c r="R13" s="39">
        <f>IF(U13+U14=0,0,IF(U13=U14,2,IF(U13&lt;U14,1,5)))</f>
        <v>0</v>
      </c>
      <c r="S13" s="39">
        <f>IF(V14="","",IF(OR(AND(V14&gt;0,V14&lt;5)),1,0))</f>
        <v>0</v>
      </c>
      <c r="T13" s="39">
        <f t="shared" si="2"/>
        <v>0</v>
      </c>
      <c r="U13" s="122"/>
      <c r="V13" s="101">
        <f>SUM(U13-U14)</f>
        <v>0</v>
      </c>
      <c r="W13" s="1"/>
      <c r="X13" s="431">
        <v>3</v>
      </c>
      <c r="Y13" s="91" t="str">
        <f>IF(U5=U6,"",IF(U5&lt;U6,Q5,Q6))</f>
        <v/>
      </c>
      <c r="Z13" s="34">
        <f>IF(AC13+AC14=0,0,IF(AC13=AC14,2,IF(AC13&lt;AC14,1,5)))</f>
        <v>0</v>
      </c>
      <c r="AA13" s="39">
        <f>IF(AD14="","",IF(OR(AND(AD14&gt;0,AD14&lt;5)),1,0))</f>
        <v>0</v>
      </c>
      <c r="AB13" s="39">
        <f t="shared" si="3"/>
        <v>0</v>
      </c>
      <c r="AC13" s="122"/>
      <c r="AD13" s="8">
        <f>SUM(AC13-AC14)</f>
        <v>0</v>
      </c>
      <c r="AE13" s="1"/>
      <c r="AF13" s="13">
        <v>9</v>
      </c>
      <c r="AG13" s="126" t="str">
        <f t="shared" si="20"/>
        <v/>
      </c>
      <c r="AH13" s="59">
        <f t="shared" si="9"/>
        <v>0</v>
      </c>
      <c r="AI13" s="59">
        <f t="shared" si="10"/>
        <v>0</v>
      </c>
      <c r="AJ13" s="335">
        <f t="shared" si="11"/>
        <v>0</v>
      </c>
      <c r="AK13" s="342">
        <f t="shared" si="12"/>
        <v>0</v>
      </c>
      <c r="AL13" s="36">
        <f t="shared" si="13"/>
        <v>0</v>
      </c>
      <c r="AM13"/>
      <c r="AN13" s="179" t="str">
        <f t="shared" si="14"/>
        <v/>
      </c>
      <c r="AO13" s="87"/>
      <c r="AP13" s="249" t="str">
        <f>IF(AG13="","",SMALL(AN$5:AN$34,ROWS(AH$5:AH13)))</f>
        <v/>
      </c>
      <c r="AQ13" s="64" t="str">
        <f>IF(AP13="","",IF(AND(AS12=AS13,AT12=AT13,AU12=AU13),AQ12,$AQ$5+8))</f>
        <v/>
      </c>
      <c r="AR13" s="268" t="str">
        <f t="shared" si="4"/>
        <v/>
      </c>
      <c r="AS13" s="76" t="str">
        <f t="shared" si="5"/>
        <v/>
      </c>
      <c r="AT13" s="149" t="str">
        <f t="shared" si="6"/>
        <v/>
      </c>
      <c r="AU13" s="239" t="str">
        <f t="shared" si="7"/>
        <v/>
      </c>
      <c r="AV13" s="345" t="str">
        <f t="shared" si="15"/>
        <v/>
      </c>
      <c r="AW13" s="137" t="str">
        <f t="shared" si="16"/>
        <v/>
      </c>
    </row>
    <row r="14" spans="1:49" ht="24.95" customHeight="1" thickBot="1">
      <c r="A14" s="7">
        <v>10</v>
      </c>
      <c r="B14" s="260"/>
      <c r="C14" s="185"/>
      <c r="D14" s="186"/>
      <c r="E14" s="290"/>
      <c r="G14" s="293">
        <v>10</v>
      </c>
      <c r="H14" s="425"/>
      <c r="I14" s="59" t="str">
        <f t="shared" si="0"/>
        <v/>
      </c>
      <c r="J14" s="40">
        <f>IF(M13+M14=0,0,IF(M13=M14,2,IF(M13&gt;M14,1,5)))</f>
        <v>0</v>
      </c>
      <c r="K14" s="59">
        <f>IF(N13="","",IF(OR(AND(N13&gt;0,N13&lt;5)),1,0))</f>
        <v>0</v>
      </c>
      <c r="L14" s="59">
        <f t="shared" si="1"/>
        <v>0</v>
      </c>
      <c r="M14" s="123"/>
      <c r="N14" s="9">
        <f t="shared" ref="N14" si="33">SUM(M14-M13)</f>
        <v>0</v>
      </c>
      <c r="O14" s="87"/>
      <c r="P14" s="432"/>
      <c r="Q14" s="109" t="str">
        <f>IF(M23=M24," ",IF(M23&gt;M24,I23,I24))</f>
        <v xml:space="preserve"> </v>
      </c>
      <c r="R14" s="40">
        <f>IF(U13+U14=0,0,IF(U13=U14,2,IF(U13&gt;U14,1,5)))</f>
        <v>0</v>
      </c>
      <c r="S14" s="59">
        <f>IF(V13="","",IF(OR(AND(V13&gt;0,V13&lt;5)),1,0))</f>
        <v>0</v>
      </c>
      <c r="T14" s="59">
        <f t="shared" si="2"/>
        <v>0</v>
      </c>
      <c r="U14" s="123"/>
      <c r="V14" s="102">
        <f>SUM(U14-U13)</f>
        <v>0</v>
      </c>
      <c r="W14" s="1"/>
      <c r="X14" s="432"/>
      <c r="Y14" s="90" t="str">
        <f>IF(U7=U8,"",IF(U7&lt;U8,Q7,Q8))</f>
        <v/>
      </c>
      <c r="Z14" s="114">
        <f>IF(AC13+AC14=0,0,IF(AC13=AC14,2,IF(AC13&gt;AC14,1,5)))</f>
        <v>0</v>
      </c>
      <c r="AA14" s="59">
        <f>IF(AD13="","",IF(OR(AND(AD13&gt;0,AD13&lt;5)),1,0))</f>
        <v>0</v>
      </c>
      <c r="AB14" s="59">
        <f t="shared" si="3"/>
        <v>0</v>
      </c>
      <c r="AC14" s="123"/>
      <c r="AD14" s="60">
        <f>SUM(AC14-AC13)</f>
        <v>0</v>
      </c>
      <c r="AE14" s="1"/>
      <c r="AF14" s="13">
        <v>10</v>
      </c>
      <c r="AG14" s="126" t="str">
        <f t="shared" si="20"/>
        <v/>
      </c>
      <c r="AH14" s="59">
        <f t="shared" si="9"/>
        <v>0</v>
      </c>
      <c r="AI14" s="59">
        <f t="shared" si="10"/>
        <v>0</v>
      </c>
      <c r="AJ14" s="335">
        <f t="shared" si="11"/>
        <v>0</v>
      </c>
      <c r="AK14" s="342">
        <f t="shared" si="12"/>
        <v>0</v>
      </c>
      <c r="AL14" s="36">
        <f t="shared" si="13"/>
        <v>0</v>
      </c>
      <c r="AM14"/>
      <c r="AN14" s="179" t="str">
        <f t="shared" si="14"/>
        <v/>
      </c>
      <c r="AO14" s="87"/>
      <c r="AP14" s="249" t="str">
        <f>IF(AG14="","",SMALL(AN$5:AN$34,ROWS(AH$5:AH14)))</f>
        <v/>
      </c>
      <c r="AQ14" s="64" t="str">
        <f>IF(AP14="","",IF(AND(AS13=AS14,AT13=AT14,AU13=AU14),AQ13,$AQ$5+9))</f>
        <v/>
      </c>
      <c r="AR14" s="268" t="str">
        <f t="shared" si="4"/>
        <v/>
      </c>
      <c r="AS14" s="76" t="str">
        <f t="shared" si="5"/>
        <v/>
      </c>
      <c r="AT14" s="149" t="str">
        <f t="shared" si="6"/>
        <v/>
      </c>
      <c r="AU14" s="239" t="str">
        <f t="shared" si="7"/>
        <v/>
      </c>
      <c r="AV14" s="345" t="str">
        <f t="shared" si="15"/>
        <v/>
      </c>
      <c r="AW14" s="137" t="str">
        <f t="shared" si="16"/>
        <v/>
      </c>
    </row>
    <row r="15" spans="1:49" ht="24.95" customHeight="1">
      <c r="A15" s="7">
        <v>11</v>
      </c>
      <c r="B15" s="260"/>
      <c r="C15" s="185"/>
      <c r="D15" s="186"/>
      <c r="E15" s="290"/>
      <c r="G15" s="293">
        <v>11</v>
      </c>
      <c r="H15" s="424">
        <v>6</v>
      </c>
      <c r="I15" s="39" t="str">
        <f t="shared" si="0"/>
        <v/>
      </c>
      <c r="J15" s="39">
        <f>IF(M15+M16=0,0,IF(M15=M16,2,IF(M15&lt;M16,1,5)))</f>
        <v>0</v>
      </c>
      <c r="K15" s="39">
        <f>IF(N16="","",IF(OR(AND(N16&gt;0,N16&lt;5)),1,0))</f>
        <v>0</v>
      </c>
      <c r="L15" s="39">
        <f t="shared" si="1"/>
        <v>0</v>
      </c>
      <c r="M15" s="122"/>
      <c r="N15" s="8">
        <f t="shared" ref="N15" si="34">SUM(M15-M16)</f>
        <v>0</v>
      </c>
      <c r="O15" s="87"/>
      <c r="P15" s="431">
        <v>10</v>
      </c>
      <c r="Q15" s="69" t="str">
        <f>IF(M25=M26," ",IF(M25&gt;M26,I25,I26))</f>
        <v xml:space="preserve"> </v>
      </c>
      <c r="R15" s="59">
        <f>IF(U15+U16=0,0,IF(U15=U16,2,IF(U15&lt;U16,1,5)))</f>
        <v>0</v>
      </c>
      <c r="S15" s="39">
        <f>IF(V16="","",IF(OR(AND(V16&gt;0,V16&lt;5)),1,0))</f>
        <v>0</v>
      </c>
      <c r="T15" s="39">
        <f t="shared" si="2"/>
        <v>0</v>
      </c>
      <c r="U15" s="122"/>
      <c r="V15" s="142">
        <f>SUM(U15-U16)</f>
        <v>0</v>
      </c>
      <c r="W15" s="1"/>
      <c r="X15" s="431">
        <v>2</v>
      </c>
      <c r="Y15" s="92" t="str">
        <f>IF(U9=U10,"",IF(U9&lt;U10,Q9,Q10))</f>
        <v/>
      </c>
      <c r="Z15" s="34">
        <f>IF(AC15+AC16=0,0,IF(AC15=AC16,2,IF(AC15&lt;AC16,1,5)))</f>
        <v>0</v>
      </c>
      <c r="AA15" s="39">
        <f>IF(AD16="","",IF(OR(AND(AD16&gt;0,AD16&lt;5)),1,0))</f>
        <v>0</v>
      </c>
      <c r="AB15" s="39">
        <f t="shared" si="3"/>
        <v>0</v>
      </c>
      <c r="AC15" s="122"/>
      <c r="AD15" s="8">
        <f>SUM(AC15-AC16)</f>
        <v>0</v>
      </c>
      <c r="AE15" s="1"/>
      <c r="AF15" s="13">
        <v>11</v>
      </c>
      <c r="AG15" s="126" t="str">
        <f t="shared" si="20"/>
        <v/>
      </c>
      <c r="AH15" s="59">
        <f t="shared" si="9"/>
        <v>0</v>
      </c>
      <c r="AI15" s="59">
        <f t="shared" si="10"/>
        <v>0</v>
      </c>
      <c r="AJ15" s="335">
        <f t="shared" si="11"/>
        <v>0</v>
      </c>
      <c r="AK15" s="342">
        <f t="shared" si="12"/>
        <v>0</v>
      </c>
      <c r="AL15" s="36">
        <f t="shared" si="13"/>
        <v>0</v>
      </c>
      <c r="AM15"/>
      <c r="AN15" s="179" t="str">
        <f t="shared" si="14"/>
        <v/>
      </c>
      <c r="AO15" s="87"/>
      <c r="AP15" s="249" t="str">
        <f>IF(AG15="","",SMALL(AN$5:AN$34,ROWS(AH$5:AH15)))</f>
        <v/>
      </c>
      <c r="AQ15" s="64" t="str">
        <f>IF(AP15="","",IF(AND(AS14=AS15,AT14=AT15,AU14=AU15),AQ14,$AQ$5+10))</f>
        <v/>
      </c>
      <c r="AR15" s="268" t="str">
        <f t="shared" si="4"/>
        <v/>
      </c>
      <c r="AS15" s="76" t="str">
        <f t="shared" si="5"/>
        <v/>
      </c>
      <c r="AT15" s="149" t="str">
        <f t="shared" si="6"/>
        <v/>
      </c>
      <c r="AU15" s="239" t="str">
        <f t="shared" si="7"/>
        <v/>
      </c>
      <c r="AV15" s="345" t="str">
        <f t="shared" si="15"/>
        <v/>
      </c>
      <c r="AW15" s="137" t="str">
        <f t="shared" si="16"/>
        <v/>
      </c>
    </row>
    <row r="16" spans="1:49" ht="24.95" customHeight="1" thickBot="1">
      <c r="A16" s="7">
        <v>12</v>
      </c>
      <c r="B16" s="260"/>
      <c r="C16" s="185"/>
      <c r="D16" s="186"/>
      <c r="E16" s="290"/>
      <c r="G16" s="293">
        <v>12</v>
      </c>
      <c r="H16" s="425"/>
      <c r="I16" s="59" t="str">
        <f t="shared" si="0"/>
        <v/>
      </c>
      <c r="J16" s="40">
        <f>IF(M15+M16=0,0,IF(M15=M16,2,IF(M15&gt;M16,1,5)))</f>
        <v>0</v>
      </c>
      <c r="K16" s="59">
        <f>IF(N15="","",IF(OR(AND(N15&gt;0,N15&lt;5)),1,0))</f>
        <v>0</v>
      </c>
      <c r="L16" s="59">
        <f t="shared" si="1"/>
        <v>0</v>
      </c>
      <c r="M16" s="123"/>
      <c r="N16" s="9">
        <f t="shared" ref="N16" si="35">SUM(M16-M15)</f>
        <v>0</v>
      </c>
      <c r="O16" s="87"/>
      <c r="P16" s="432"/>
      <c r="Q16" s="109" t="str">
        <f>IF(M27=M28," ",IF(M27&gt;M28,I27,I28))</f>
        <v xml:space="preserve"> </v>
      </c>
      <c r="R16" s="40">
        <f>IF(U15+U16=0,0,IF(U15=U16,2,IF(U15&gt;U16,1,5)))</f>
        <v>0</v>
      </c>
      <c r="S16" s="59">
        <f>IF(V15="","",IF(OR(AND(V15&gt;0,V15&lt;5)),1,0))</f>
        <v>0</v>
      </c>
      <c r="T16" s="59">
        <f t="shared" si="2"/>
        <v>0</v>
      </c>
      <c r="U16" s="123"/>
      <c r="V16" s="102">
        <f>SUM(U16-U15)</f>
        <v>0</v>
      </c>
      <c r="W16" s="1"/>
      <c r="X16" s="432"/>
      <c r="Y16" s="90" t="str">
        <f>IF(U11=U12,"",IF(U11&lt;U12,Q11,Q12))</f>
        <v/>
      </c>
      <c r="Z16" s="114">
        <f>IF(AC15+AC16=0,0,IF(AC15=AC16,2,IF(AC15&gt;AC16,1,5)))</f>
        <v>0</v>
      </c>
      <c r="AA16" s="59">
        <f>IF(AD15="","",IF(OR(AND(AD15&gt;0,AD15&lt;5)),1,0))</f>
        <v>0</v>
      </c>
      <c r="AB16" s="59">
        <f t="shared" si="3"/>
        <v>0</v>
      </c>
      <c r="AC16" s="123"/>
      <c r="AD16" s="60">
        <f>SUM(AC16-AC15)</f>
        <v>0</v>
      </c>
      <c r="AE16" s="1"/>
      <c r="AF16" s="13">
        <v>12</v>
      </c>
      <c r="AG16" s="126" t="str">
        <f t="shared" si="20"/>
        <v/>
      </c>
      <c r="AH16" s="59">
        <f t="shared" si="9"/>
        <v>0</v>
      </c>
      <c r="AI16" s="59">
        <f t="shared" si="10"/>
        <v>0</v>
      </c>
      <c r="AJ16" s="335">
        <f t="shared" si="11"/>
        <v>0</v>
      </c>
      <c r="AK16" s="342">
        <f t="shared" si="12"/>
        <v>0</v>
      </c>
      <c r="AL16" s="36">
        <f t="shared" si="13"/>
        <v>0</v>
      </c>
      <c r="AM16"/>
      <c r="AN16" s="179" t="str">
        <f t="shared" si="14"/>
        <v/>
      </c>
      <c r="AO16" s="87"/>
      <c r="AP16" s="249" t="str">
        <f>IF(AG16="","",SMALL(AN$5:AN$34,ROWS(AH$5:AH16)))</f>
        <v/>
      </c>
      <c r="AQ16" s="64" t="str">
        <f>IF(AP16="","",IF(AND(AS15=AS16,AT15=AT16,AU15=AU16),AQ15,$AQ$5+11))</f>
        <v/>
      </c>
      <c r="AR16" s="268" t="str">
        <f t="shared" si="4"/>
        <v/>
      </c>
      <c r="AS16" s="76" t="str">
        <f t="shared" si="5"/>
        <v/>
      </c>
      <c r="AT16" s="149" t="str">
        <f t="shared" si="6"/>
        <v/>
      </c>
      <c r="AU16" s="239" t="str">
        <f t="shared" si="7"/>
        <v/>
      </c>
      <c r="AV16" s="345" t="str">
        <f t="shared" si="15"/>
        <v/>
      </c>
      <c r="AW16" s="137" t="str">
        <f t="shared" si="16"/>
        <v/>
      </c>
    </row>
    <row r="17" spans="1:49" ht="24.95" customHeight="1">
      <c r="A17" s="7">
        <v>13</v>
      </c>
      <c r="B17" s="260"/>
      <c r="C17" s="185"/>
      <c r="D17" s="187"/>
      <c r="E17" s="290"/>
      <c r="G17" s="293">
        <v>13</v>
      </c>
      <c r="H17" s="424">
        <v>7</v>
      </c>
      <c r="I17" s="39" t="str">
        <f t="shared" si="0"/>
        <v/>
      </c>
      <c r="J17" s="39">
        <f>IF(M17+M18=0,0,IF(M17=M18,2,IF(M17&lt;M18,1,5)))</f>
        <v>0</v>
      </c>
      <c r="K17" s="39">
        <f>IF(N18="","",IF(OR(AND(N18&gt;0,N18&lt;5)),1,0))</f>
        <v>0</v>
      </c>
      <c r="L17" s="39">
        <f t="shared" si="1"/>
        <v>0</v>
      </c>
      <c r="M17" s="122"/>
      <c r="N17" s="8">
        <f t="shared" ref="N17" si="36">SUM(M17-M18)</f>
        <v>0</v>
      </c>
      <c r="O17" s="87"/>
      <c r="P17" s="431">
        <v>9</v>
      </c>
      <c r="Q17" s="69" t="str">
        <f>IF(M29=M30," ",IF(M29&gt;M30,I29,I30))</f>
        <v xml:space="preserve"> </v>
      </c>
      <c r="R17" s="59">
        <f>IF(U17+U18=0,0,IF(U17=U18,2,IF(U17&lt;U18,1,5)))</f>
        <v>0</v>
      </c>
      <c r="S17" s="39">
        <f>IF(V18="","",IF(OR(AND(V18&gt;0,V18&lt;5)),1,0))</f>
        <v>0</v>
      </c>
      <c r="T17" s="39">
        <f t="shared" si="2"/>
        <v>0</v>
      </c>
      <c r="U17" s="122"/>
      <c r="V17" s="142">
        <f>SUM(U17-U18)</f>
        <v>0</v>
      </c>
      <c r="W17" s="1"/>
      <c r="X17" s="431">
        <v>1</v>
      </c>
      <c r="Y17" s="92" t="str">
        <f>IF(U13=U14,"",IF(U13&lt;U14,Q13,Q14))</f>
        <v/>
      </c>
      <c r="Z17" s="34">
        <f>IF(AC17+AC18=0,0,IF(AC17=AC18,2,IF(AC17&lt;AC18,1,5)))</f>
        <v>0</v>
      </c>
      <c r="AA17" s="39">
        <f>IF(AD18="","",IF(OR(AND(AD18&gt;0,AD18&lt;5)),1,0))</f>
        <v>0</v>
      </c>
      <c r="AB17" s="39">
        <f t="shared" si="3"/>
        <v>0</v>
      </c>
      <c r="AC17" s="122"/>
      <c r="AD17" s="8">
        <f>SUM(AC17-AC18)</f>
        <v>0</v>
      </c>
      <c r="AE17" s="1"/>
      <c r="AF17" s="13">
        <v>13</v>
      </c>
      <c r="AG17" s="126" t="str">
        <f t="shared" si="20"/>
        <v/>
      </c>
      <c r="AH17" s="59">
        <f t="shared" si="9"/>
        <v>0</v>
      </c>
      <c r="AI17" s="59">
        <f t="shared" si="10"/>
        <v>0</v>
      </c>
      <c r="AJ17" s="335">
        <f t="shared" si="11"/>
        <v>0</v>
      </c>
      <c r="AK17" s="342">
        <f t="shared" si="12"/>
        <v>0</v>
      </c>
      <c r="AL17" s="36">
        <f t="shared" si="13"/>
        <v>0</v>
      </c>
      <c r="AM17"/>
      <c r="AN17" s="179" t="str">
        <f t="shared" si="14"/>
        <v/>
      </c>
      <c r="AO17" s="87"/>
      <c r="AP17" s="249" t="str">
        <f>IF(AG17="","",SMALL(AN$5:AN$34,ROWS(AH$5:AH17)))</f>
        <v/>
      </c>
      <c r="AQ17" s="64" t="str">
        <f>IF(AP17="","",IF(AND(AS16=AS17,AT16=AT17,AU16=AU17),AQ16,$AQ$5+12))</f>
        <v/>
      </c>
      <c r="AR17" s="268" t="str">
        <f t="shared" si="4"/>
        <v/>
      </c>
      <c r="AS17" s="76" t="str">
        <f t="shared" si="5"/>
        <v/>
      </c>
      <c r="AT17" s="149" t="str">
        <f t="shared" si="6"/>
        <v/>
      </c>
      <c r="AU17" s="239" t="str">
        <f t="shared" si="7"/>
        <v/>
      </c>
      <c r="AV17" s="345" t="str">
        <f t="shared" si="15"/>
        <v/>
      </c>
      <c r="AW17" s="137" t="str">
        <f t="shared" si="16"/>
        <v/>
      </c>
    </row>
    <row r="18" spans="1:49" ht="24.95" customHeight="1" thickBot="1">
      <c r="A18" s="7">
        <v>14</v>
      </c>
      <c r="B18" s="260"/>
      <c r="C18" s="185"/>
      <c r="D18" s="186"/>
      <c r="E18" s="290"/>
      <c r="G18" s="293">
        <v>14</v>
      </c>
      <c r="H18" s="425"/>
      <c r="I18" s="59" t="str">
        <f t="shared" si="0"/>
        <v/>
      </c>
      <c r="J18" s="40">
        <f>IF(M17+M18=0,0,IF(M17=M18,2,IF(M17&gt;M18,1,5)))</f>
        <v>0</v>
      </c>
      <c r="K18" s="59">
        <f>IF(N17="","",IF(OR(AND(N17&gt;0,N17&lt;5)),1,0))</f>
        <v>0</v>
      </c>
      <c r="L18" s="59">
        <f t="shared" si="1"/>
        <v>0</v>
      </c>
      <c r="M18" s="123"/>
      <c r="N18" s="9">
        <f t="shared" ref="N18" si="37">SUM(M18-M17)</f>
        <v>0</v>
      </c>
      <c r="O18" s="87"/>
      <c r="P18" s="432"/>
      <c r="Q18" s="109" t="str">
        <f>IF(M31=M32," ",IF(M31&gt;M32,I31,I32))</f>
        <v xml:space="preserve"> </v>
      </c>
      <c r="R18" s="40">
        <f>IF(U17+U18=0,0,IF(U17=U18,2,IF(U17&gt;U18,1,5)))</f>
        <v>0</v>
      </c>
      <c r="S18" s="59">
        <f>IF(V17="","",IF(OR(AND(V17&gt;0,V17&lt;5)),1,0))</f>
        <v>0</v>
      </c>
      <c r="T18" s="59">
        <f t="shared" si="2"/>
        <v>0</v>
      </c>
      <c r="U18" s="123"/>
      <c r="V18" s="102">
        <f>SUM(U18-U17)</f>
        <v>0</v>
      </c>
      <c r="W18" s="1"/>
      <c r="X18" s="432"/>
      <c r="Y18" s="92" t="str">
        <f>IF(U15=U16,"",IF(U15&lt;U16,Q15,Q16))</f>
        <v/>
      </c>
      <c r="Z18" s="114">
        <f>IF(AC17+AC18=0,0,IF(AC17=AC18,2,IF(AC17&gt;AC18,1,5)))</f>
        <v>0</v>
      </c>
      <c r="AA18" s="59">
        <f>IF(AD17="","",IF(OR(AND(AD17&gt;0,AD17&lt;5)),1,0))</f>
        <v>0</v>
      </c>
      <c r="AB18" s="59">
        <f t="shared" si="3"/>
        <v>0</v>
      </c>
      <c r="AC18" s="123"/>
      <c r="AD18" s="60">
        <f>SUM(AC18-AC17)</f>
        <v>0</v>
      </c>
      <c r="AE18" s="1"/>
      <c r="AF18" s="13">
        <v>14</v>
      </c>
      <c r="AG18" s="126" t="str">
        <f>+I18</f>
        <v/>
      </c>
      <c r="AH18" s="59">
        <f t="shared" si="9"/>
        <v>0</v>
      </c>
      <c r="AI18" s="59">
        <f t="shared" si="10"/>
        <v>0</v>
      </c>
      <c r="AJ18" s="335">
        <f t="shared" si="11"/>
        <v>0</v>
      </c>
      <c r="AK18" s="342">
        <f t="shared" si="12"/>
        <v>0</v>
      </c>
      <c r="AL18" s="36">
        <f t="shared" si="13"/>
        <v>0</v>
      </c>
      <c r="AM18"/>
      <c r="AN18" s="179" t="str">
        <f t="shared" si="14"/>
        <v/>
      </c>
      <c r="AO18" s="87"/>
      <c r="AP18" s="249" t="str">
        <f>IF(AG18="","",SMALL(AN$5:AN$34,ROWS(AH$5:AH18)))</f>
        <v/>
      </c>
      <c r="AQ18" s="64" t="str">
        <f>IF(AP18="","",IF(AND(AS17=AS18,AT17=AT18,AU17=AU18),AQ17,$AQ$5+13))</f>
        <v/>
      </c>
      <c r="AR18" s="268" t="str">
        <f t="shared" si="4"/>
        <v/>
      </c>
      <c r="AS18" s="76" t="str">
        <f t="shared" si="5"/>
        <v/>
      </c>
      <c r="AT18" s="149" t="str">
        <f t="shared" si="6"/>
        <v/>
      </c>
      <c r="AU18" s="239" t="str">
        <f t="shared" si="7"/>
        <v/>
      </c>
      <c r="AV18" s="345" t="str">
        <f t="shared" si="15"/>
        <v/>
      </c>
      <c r="AW18" s="137" t="str">
        <f t="shared" si="16"/>
        <v/>
      </c>
    </row>
    <row r="19" spans="1:49" ht="24.95" customHeight="1">
      <c r="A19" s="7">
        <v>15</v>
      </c>
      <c r="B19" s="261"/>
      <c r="C19" s="188"/>
      <c r="D19" s="186"/>
      <c r="E19" s="290"/>
      <c r="G19" s="293">
        <v>15</v>
      </c>
      <c r="H19" s="424">
        <v>8</v>
      </c>
      <c r="I19" s="39" t="str">
        <f t="shared" si="0"/>
        <v/>
      </c>
      <c r="J19" s="39">
        <f>IF(M19+M20=0,0,IF(M19=M20,2,IF(M19&lt;M20,1,5)))</f>
        <v>0</v>
      </c>
      <c r="K19" s="39">
        <f>IF(N20="","",IF(OR(AND(N20&gt;0,N20&lt;5)),1,0))</f>
        <v>0</v>
      </c>
      <c r="L19" s="39">
        <f t="shared" si="1"/>
        <v>0</v>
      </c>
      <c r="M19" s="122"/>
      <c r="N19" s="8">
        <f t="shared" ref="N19" si="38">SUM(M19-M20)</f>
        <v>0</v>
      </c>
      <c r="O19" s="87"/>
      <c r="P19" s="431">
        <v>8</v>
      </c>
      <c r="Q19" s="69" t="str">
        <f>IF(M33=M34," ",IF(M33&gt;M34,I33,I34))</f>
        <v xml:space="preserve"> </v>
      </c>
      <c r="R19" s="106">
        <f>IF(U19+U20=0,0,IF(U19=U20,2,IF(U19&lt;U20,1,5)))</f>
        <v>0</v>
      </c>
      <c r="S19" s="39">
        <f>IF(V20="","",IF(OR(AND(V20&gt;0,V20&lt;5)),1,0))</f>
        <v>0</v>
      </c>
      <c r="T19" s="39">
        <f t="shared" si="2"/>
        <v>0</v>
      </c>
      <c r="U19" s="122"/>
      <c r="V19" s="142">
        <f>SUM(U19-U20)</f>
        <v>0</v>
      </c>
      <c r="W19" s="1"/>
      <c r="X19" s="431">
        <v>15</v>
      </c>
      <c r="Y19" s="91" t="str">
        <f>IF(U17=U18,"",IF(U17&lt;U18,Q17,Q18))</f>
        <v/>
      </c>
      <c r="Z19" s="34">
        <f>IF(AC19+AC20=0,0,IF(AC19=AC20,2,IF(AC19&lt;AC20,1,5)))</f>
        <v>0</v>
      </c>
      <c r="AA19" s="39">
        <f>IF(AD20="","",IF(OR(AND(AD20&gt;0,AD20&lt;5)),1,0))</f>
        <v>0</v>
      </c>
      <c r="AB19" s="39">
        <f t="shared" si="3"/>
        <v>0</v>
      </c>
      <c r="AC19" s="122"/>
      <c r="AD19" s="8">
        <f>SUM(AC19-AC20)</f>
        <v>0</v>
      </c>
      <c r="AE19" s="1"/>
      <c r="AF19" s="13">
        <v>15</v>
      </c>
      <c r="AG19" s="126" t="str">
        <f>+I19</f>
        <v/>
      </c>
      <c r="AH19" s="59">
        <f t="shared" si="9"/>
        <v>0</v>
      </c>
      <c r="AI19" s="59">
        <f t="shared" si="10"/>
        <v>0</v>
      </c>
      <c r="AJ19" s="335">
        <f t="shared" si="11"/>
        <v>0</v>
      </c>
      <c r="AK19" s="342">
        <f t="shared" si="12"/>
        <v>0</v>
      </c>
      <c r="AL19" s="36">
        <f t="shared" si="13"/>
        <v>0</v>
      </c>
      <c r="AM19"/>
      <c r="AN19" s="179" t="str">
        <f t="shared" si="14"/>
        <v/>
      </c>
      <c r="AO19" s="87"/>
      <c r="AP19" s="249" t="str">
        <f>IF(AG19="","",SMALL(AN$5:AN$34,ROWS(AH$5:AH19)))</f>
        <v/>
      </c>
      <c r="AQ19" s="64" t="str">
        <f>IF(AP19="","",IF(AND(AS18=AS19,AT18=AT19,AU18=AU19),AQ18,$AQ$5+14))</f>
        <v/>
      </c>
      <c r="AR19" s="268" t="str">
        <f t="shared" si="4"/>
        <v/>
      </c>
      <c r="AS19" s="76" t="str">
        <f t="shared" si="5"/>
        <v/>
      </c>
      <c r="AT19" s="149" t="str">
        <f t="shared" si="6"/>
        <v/>
      </c>
      <c r="AU19" s="239" t="str">
        <f t="shared" si="7"/>
        <v/>
      </c>
      <c r="AV19" s="345" t="str">
        <f t="shared" si="15"/>
        <v/>
      </c>
      <c r="AW19" s="137" t="str">
        <f t="shared" si="16"/>
        <v/>
      </c>
    </row>
    <row r="20" spans="1:49" ht="24.95" customHeight="1" thickBot="1">
      <c r="A20" s="7">
        <v>16</v>
      </c>
      <c r="B20" s="262"/>
      <c r="C20" s="185"/>
      <c r="D20" s="186"/>
      <c r="E20" s="290"/>
      <c r="G20" s="293">
        <v>16</v>
      </c>
      <c r="H20" s="425"/>
      <c r="I20" s="59" t="str">
        <f t="shared" si="0"/>
        <v/>
      </c>
      <c r="J20" s="40">
        <f>IF(M19+M20=0,0,IF(M19=M20,2,IF(M19&gt;M20,1,5)))</f>
        <v>0</v>
      </c>
      <c r="K20" s="124">
        <f>IF(N19="","",IF(OR(AND(N19&gt;0,N19&lt;5)),1,0))</f>
        <v>0</v>
      </c>
      <c r="L20" s="124">
        <f t="shared" si="1"/>
        <v>0</v>
      </c>
      <c r="M20" s="123"/>
      <c r="N20" s="9">
        <f t="shared" ref="N20" si="39">SUM(M20-M19)</f>
        <v>0</v>
      </c>
      <c r="O20" s="87"/>
      <c r="P20" s="432"/>
      <c r="Q20" s="68" t="str">
        <f>IF(M5=M6," ",IF(M5&lt;M6,I5,I6))</f>
        <v xml:space="preserve"> </v>
      </c>
      <c r="R20" s="67">
        <f>IF(U19+U20=0,0,IF(U19=U20,2,IF(U19&gt;U20,1,5)))</f>
        <v>0</v>
      </c>
      <c r="S20" s="124">
        <f>IF(V19="","",IF(OR(AND(V19&gt;0,V19&lt;5)),1,0))</f>
        <v>0</v>
      </c>
      <c r="T20" s="124">
        <f t="shared" si="2"/>
        <v>0</v>
      </c>
      <c r="U20" s="123"/>
      <c r="V20" s="102">
        <f>SUM(U20-U19)</f>
        <v>0</v>
      </c>
      <c r="W20" s="1"/>
      <c r="X20" s="432"/>
      <c r="Y20" s="45" t="str">
        <f>IF(U19=U20,"",IF(U19&lt;U20,Q19,Q20))</f>
        <v/>
      </c>
      <c r="Z20" s="114">
        <f>IF(AC19+AC20=0,0,IF(AC19=AC20,2,IF(AC19&gt;AC20,1,5)))</f>
        <v>0</v>
      </c>
      <c r="AA20" s="124">
        <f>IF(AD19="","",IF(OR(AND(AD19&gt;0,AD19&lt;5)),1,0))</f>
        <v>0</v>
      </c>
      <c r="AB20" s="124">
        <f t="shared" si="3"/>
        <v>0</v>
      </c>
      <c r="AC20" s="123"/>
      <c r="AD20" s="60">
        <f>SUM(AC20-AC19)</f>
        <v>0</v>
      </c>
      <c r="AE20" s="1"/>
      <c r="AF20" s="13">
        <v>16</v>
      </c>
      <c r="AG20" s="126" t="str">
        <f t="shared" si="20"/>
        <v/>
      </c>
      <c r="AH20" s="59">
        <f t="shared" si="9"/>
        <v>0</v>
      </c>
      <c r="AI20" s="59">
        <f t="shared" si="10"/>
        <v>0</v>
      </c>
      <c r="AJ20" s="335">
        <f t="shared" si="11"/>
        <v>0</v>
      </c>
      <c r="AK20" s="342">
        <f t="shared" si="12"/>
        <v>0</v>
      </c>
      <c r="AL20" s="36">
        <f t="shared" si="13"/>
        <v>0</v>
      </c>
      <c r="AM20"/>
      <c r="AN20" s="179" t="str">
        <f t="shared" si="14"/>
        <v/>
      </c>
      <c r="AO20" s="87"/>
      <c r="AP20" s="249" t="str">
        <f>IF(AG20="","",SMALL(AN$5:AN$34,ROWS(AH$5:AH20)))</f>
        <v/>
      </c>
      <c r="AQ20" s="64" t="str">
        <f>IF(AP20="","",IF(AND(AS19=AS20,AT19=AT20,AU19=AU20),AQ19,$AQ$5+15))</f>
        <v/>
      </c>
      <c r="AR20" s="268" t="str">
        <f t="shared" si="4"/>
        <v/>
      </c>
      <c r="AS20" s="76" t="str">
        <f t="shared" si="5"/>
        <v/>
      </c>
      <c r="AT20" s="149" t="str">
        <f t="shared" si="6"/>
        <v/>
      </c>
      <c r="AU20" s="239" t="str">
        <f t="shared" si="7"/>
        <v/>
      </c>
      <c r="AV20" s="345" t="str">
        <f t="shared" si="15"/>
        <v/>
      </c>
      <c r="AW20" s="137" t="str">
        <f t="shared" si="16"/>
        <v/>
      </c>
    </row>
    <row r="21" spans="1:49" ht="24.95" customHeight="1">
      <c r="A21" s="7">
        <v>17</v>
      </c>
      <c r="B21" s="261"/>
      <c r="C21" s="188"/>
      <c r="D21" s="242"/>
      <c r="E21" s="290"/>
      <c r="G21" s="293">
        <v>17</v>
      </c>
      <c r="H21" s="424">
        <v>9</v>
      </c>
      <c r="I21" s="39" t="str">
        <f t="shared" si="0"/>
        <v/>
      </c>
      <c r="J21" s="39">
        <f>IF(M21+M22=0,0,IF(M21=M22,2,IF(M21&lt;M22,1,5)))</f>
        <v>0</v>
      </c>
      <c r="K21" s="39">
        <f>IF(N22="","",IF(OR(AND(N22&gt;0,N22&lt;5)),1,0))</f>
        <v>0</v>
      </c>
      <c r="L21" s="39">
        <f t="shared" si="1"/>
        <v>0</v>
      </c>
      <c r="M21" s="122"/>
      <c r="N21" s="8">
        <f t="shared" ref="N21" si="40">SUM(M21-M22)</f>
        <v>0</v>
      </c>
      <c r="O21" s="87"/>
      <c r="P21" s="431">
        <v>7</v>
      </c>
      <c r="Q21" s="43" t="str">
        <f>IF(M7=M8," ",IF(M7&lt;M8,I7,I8))</f>
        <v xml:space="preserve"> </v>
      </c>
      <c r="R21" s="106">
        <f>IF(U21+U22=0,0,IF(U21=U22,2,IF(U21&lt;U22,1,5)))</f>
        <v>0</v>
      </c>
      <c r="S21" s="39">
        <f>IF(V22="","",IF(OR(AND(V22&gt;0,V22&lt;5)),1,0))</f>
        <v>0</v>
      </c>
      <c r="T21" s="39">
        <f t="shared" si="2"/>
        <v>0</v>
      </c>
      <c r="U21" s="122"/>
      <c r="V21" s="142">
        <f>SUM(U21-U22)</f>
        <v>0</v>
      </c>
      <c r="W21" s="1"/>
      <c r="X21" s="431">
        <v>14</v>
      </c>
      <c r="Y21" s="17" t="str">
        <f>IF(U21=U22,"",IF(U21&gt;U22,Q21,Q22))</f>
        <v/>
      </c>
      <c r="Z21" s="34">
        <f>IF(AC21+AC22=0,0,IF(AC21=AC22,2,IF(AC21&lt;AC22,1,5)))</f>
        <v>0</v>
      </c>
      <c r="AA21" s="39">
        <f>IF(AD22="","",IF(OR(AND(AD22&gt;0,AD22&lt;5)),1,0))</f>
        <v>0</v>
      </c>
      <c r="AB21" s="39">
        <f t="shared" si="3"/>
        <v>0</v>
      </c>
      <c r="AC21" s="122"/>
      <c r="AD21" s="8">
        <f>SUM(AC21-AC22)</f>
        <v>0</v>
      </c>
      <c r="AE21" s="1"/>
      <c r="AF21" s="13">
        <v>17</v>
      </c>
      <c r="AG21" s="126" t="str">
        <f t="shared" si="20"/>
        <v/>
      </c>
      <c r="AH21" s="59">
        <f t="shared" si="9"/>
        <v>0</v>
      </c>
      <c r="AI21" s="59">
        <f t="shared" si="10"/>
        <v>0</v>
      </c>
      <c r="AJ21" s="335">
        <f t="shared" si="11"/>
        <v>0</v>
      </c>
      <c r="AK21" s="342">
        <f t="shared" si="12"/>
        <v>0</v>
      </c>
      <c r="AL21" s="36">
        <f t="shared" si="13"/>
        <v>0</v>
      </c>
      <c r="AM21"/>
      <c r="AN21" s="179" t="str">
        <f t="shared" si="14"/>
        <v/>
      </c>
      <c r="AO21" s="87"/>
      <c r="AP21" s="249" t="str">
        <f>IF(AG21="","",SMALL(AN$5:AN$34,ROWS(AH$5:AH21)))</f>
        <v/>
      </c>
      <c r="AQ21" s="64" t="str">
        <f>IF(AP21="","",IF(AND(AS20=AS21,AT20=AT21,AU20=AU21),AQ20,$AQ$5+16))</f>
        <v/>
      </c>
      <c r="AR21" s="268" t="str">
        <f t="shared" si="4"/>
        <v/>
      </c>
      <c r="AS21" s="76" t="str">
        <f t="shared" si="5"/>
        <v/>
      </c>
      <c r="AT21" s="149" t="str">
        <f t="shared" si="6"/>
        <v/>
      </c>
      <c r="AU21" s="239" t="str">
        <f t="shared" si="7"/>
        <v/>
      </c>
      <c r="AV21" s="345" t="str">
        <f t="shared" si="15"/>
        <v/>
      </c>
      <c r="AW21" s="137" t="str">
        <f t="shared" si="16"/>
        <v/>
      </c>
    </row>
    <row r="22" spans="1:49" ht="24.95" customHeight="1" thickBot="1">
      <c r="A22" s="7">
        <v>18</v>
      </c>
      <c r="B22" s="262"/>
      <c r="C22" s="185"/>
      <c r="D22" s="186"/>
      <c r="E22" s="290"/>
      <c r="G22" s="293">
        <v>18</v>
      </c>
      <c r="H22" s="425"/>
      <c r="I22" s="59" t="str">
        <f t="shared" si="0"/>
        <v/>
      </c>
      <c r="J22" s="40">
        <f>IF(M21+M22=0,0,IF(M21=M22,2,IF(M21&gt;M22,1,5)))</f>
        <v>0</v>
      </c>
      <c r="K22" s="124">
        <f>IF(N21="","",IF(OR(AND(N21&gt;0,N21&lt;5)),1,0))</f>
        <v>0</v>
      </c>
      <c r="L22" s="124">
        <f t="shared" si="1"/>
        <v>0</v>
      </c>
      <c r="M22" s="123"/>
      <c r="N22" s="9">
        <f t="shared" ref="N22" si="41">SUM(M22-M21)</f>
        <v>0</v>
      </c>
      <c r="O22" s="87"/>
      <c r="P22" s="432"/>
      <c r="Q22" s="68" t="str">
        <f>IF(M9=M10," ",IF(M9&lt;M10,I9,I10))</f>
        <v xml:space="preserve"> </v>
      </c>
      <c r="R22" s="67">
        <f>IF(U21+U22=0,0,IF(U21=U22,2,IF(U21&gt;U22,1,5)))</f>
        <v>0</v>
      </c>
      <c r="S22" s="124">
        <f>IF(V21="","",IF(OR(AND(V21&gt;0,V21&lt;5)),1,0))</f>
        <v>0</v>
      </c>
      <c r="T22" s="124">
        <f t="shared" si="2"/>
        <v>0</v>
      </c>
      <c r="U22" s="123"/>
      <c r="V22" s="102">
        <f>SUM(U22-U21)</f>
        <v>0</v>
      </c>
      <c r="W22" s="1"/>
      <c r="X22" s="432"/>
      <c r="Y22" s="18" t="str">
        <f>IF(U23=U24,"",IF(U23&gt;U24,Q23,Q24))</f>
        <v/>
      </c>
      <c r="Z22" s="114">
        <f>IF(AC21+AC22=0,0,IF(AC21=AC22,2,IF(AC21&gt;AC22,1,5)))</f>
        <v>0</v>
      </c>
      <c r="AA22" s="124">
        <f>IF(AD21="","",IF(OR(AND(AD21&gt;0,AD21&lt;5)),1,0))</f>
        <v>0</v>
      </c>
      <c r="AB22" s="124">
        <f t="shared" si="3"/>
        <v>0</v>
      </c>
      <c r="AC22" s="123"/>
      <c r="AD22" s="60">
        <f>SUM(AC22-AC21)</f>
        <v>0</v>
      </c>
      <c r="AE22" s="1"/>
      <c r="AF22" s="13">
        <v>18</v>
      </c>
      <c r="AG22" s="126" t="str">
        <f t="shared" si="20"/>
        <v/>
      </c>
      <c r="AH22" s="59">
        <f t="shared" si="9"/>
        <v>0</v>
      </c>
      <c r="AI22" s="59">
        <f t="shared" si="10"/>
        <v>0</v>
      </c>
      <c r="AJ22" s="335">
        <f t="shared" si="11"/>
        <v>0</v>
      </c>
      <c r="AK22" s="342">
        <f t="shared" si="12"/>
        <v>0</v>
      </c>
      <c r="AL22" s="36">
        <f t="shared" si="13"/>
        <v>0</v>
      </c>
      <c r="AM22"/>
      <c r="AN22" s="179" t="str">
        <f t="shared" si="14"/>
        <v/>
      </c>
      <c r="AO22" s="87"/>
      <c r="AP22" s="249" t="str">
        <f>IF(AG22="","",SMALL(AN$5:AN$34,ROWS(AH$5:AH22)))</f>
        <v/>
      </c>
      <c r="AQ22" s="64" t="str">
        <f>IF(AP22="","",IF(AND(AS21=AS22,AT21=AT22,AU21=AU22),AQ21,$AQ$5+17))</f>
        <v/>
      </c>
      <c r="AR22" s="268" t="str">
        <f t="shared" si="4"/>
        <v/>
      </c>
      <c r="AS22" s="76" t="str">
        <f t="shared" si="5"/>
        <v/>
      </c>
      <c r="AT22" s="149" t="str">
        <f t="shared" si="6"/>
        <v/>
      </c>
      <c r="AU22" s="239" t="str">
        <f t="shared" si="7"/>
        <v/>
      </c>
      <c r="AV22" s="345" t="str">
        <f t="shared" si="15"/>
        <v/>
      </c>
      <c r="AW22" s="137" t="str">
        <f t="shared" si="16"/>
        <v/>
      </c>
    </row>
    <row r="23" spans="1:49" ht="24.95" customHeight="1">
      <c r="A23" s="7">
        <v>19</v>
      </c>
      <c r="B23" s="263"/>
      <c r="C23" s="188"/>
      <c r="D23" s="242"/>
      <c r="E23" s="290"/>
      <c r="G23" s="293">
        <v>19</v>
      </c>
      <c r="H23" s="424">
        <v>10</v>
      </c>
      <c r="I23" s="39" t="str">
        <f t="shared" si="0"/>
        <v/>
      </c>
      <c r="J23" s="39">
        <f>IF(M23+M24=0,0,IF(M23=M24,2,IF(M23&lt;M24,1,5)))</f>
        <v>0</v>
      </c>
      <c r="K23" s="39">
        <f>IF(N24="","",IF(OR(AND(N24&gt;0,N24&lt;5)),1,0))</f>
        <v>0</v>
      </c>
      <c r="L23" s="39">
        <f t="shared" si="1"/>
        <v>0</v>
      </c>
      <c r="M23" s="122"/>
      <c r="N23" s="8">
        <f t="shared" ref="N23" si="42">SUM(M23-M24)</f>
        <v>0</v>
      </c>
      <c r="O23" s="87"/>
      <c r="P23" s="431">
        <v>6</v>
      </c>
      <c r="Q23" s="43" t="str">
        <f>IF(M11=M12," ",IF(M11&lt;M12,I11,I12))</f>
        <v xml:space="preserve"> </v>
      </c>
      <c r="R23" s="106">
        <f>IF(U23+U24=0,0,IF(U23=U24,2,IF(U23&lt;U24,1,5)))</f>
        <v>0</v>
      </c>
      <c r="S23" s="39">
        <f>IF(V24="","",IF(OR(AND(V24&gt;0,V24&lt;5)),1,0))</f>
        <v>0</v>
      </c>
      <c r="T23" s="39">
        <f t="shared" si="2"/>
        <v>0</v>
      </c>
      <c r="U23" s="122"/>
      <c r="V23" s="142">
        <f>SUM(U23-U24)</f>
        <v>0</v>
      </c>
      <c r="W23" s="1"/>
      <c r="X23" s="431">
        <v>13</v>
      </c>
      <c r="Y23" s="17" t="str">
        <f>IF(U25=U26,"",IF(U25&gt;U26,Q25,Q26))</f>
        <v/>
      </c>
      <c r="Z23" s="34">
        <f>IF(AC23+AC24=0,0,IF(AC23=AC24,2,IF(AC23&lt;AC24,1,5)))</f>
        <v>0</v>
      </c>
      <c r="AA23" s="39">
        <f>IF(AD24="","",IF(OR(AND(AD24&gt;0,AD24&lt;5)),1,0))</f>
        <v>0</v>
      </c>
      <c r="AB23" s="39">
        <f t="shared" si="3"/>
        <v>0</v>
      </c>
      <c r="AC23" s="122"/>
      <c r="AD23" s="8">
        <f>SUM(AC23-AC24)</f>
        <v>0</v>
      </c>
      <c r="AE23" s="1"/>
      <c r="AF23" s="13">
        <v>19</v>
      </c>
      <c r="AG23" s="126" t="str">
        <f t="shared" si="20"/>
        <v/>
      </c>
      <c r="AH23" s="59">
        <f t="shared" si="9"/>
        <v>0</v>
      </c>
      <c r="AI23" s="59">
        <f t="shared" si="10"/>
        <v>0</v>
      </c>
      <c r="AJ23" s="335">
        <f t="shared" si="11"/>
        <v>0</v>
      </c>
      <c r="AK23" s="342">
        <f t="shared" si="12"/>
        <v>0</v>
      </c>
      <c r="AL23" s="36">
        <f t="shared" si="13"/>
        <v>0</v>
      </c>
      <c r="AM23"/>
      <c r="AN23" s="179" t="str">
        <f t="shared" si="14"/>
        <v/>
      </c>
      <c r="AO23" s="87"/>
      <c r="AP23" s="249" t="str">
        <f>IF(AG23="","",SMALL(AN$5:AN$34,ROWS(AH$5:AH23)))</f>
        <v/>
      </c>
      <c r="AQ23" s="64" t="str">
        <f>IF(AP23="","",IF(AND(AS22=AS23,AT22=AT23,AU22=AU23),AQ22,$AQ$5+18))</f>
        <v/>
      </c>
      <c r="AR23" s="268" t="str">
        <f t="shared" si="4"/>
        <v/>
      </c>
      <c r="AS23" s="76" t="str">
        <f t="shared" si="5"/>
        <v/>
      </c>
      <c r="AT23" s="149" t="str">
        <f t="shared" si="6"/>
        <v/>
      </c>
      <c r="AU23" s="239" t="str">
        <f t="shared" si="7"/>
        <v/>
      </c>
      <c r="AV23" s="345" t="str">
        <f t="shared" si="15"/>
        <v/>
      </c>
      <c r="AW23" s="137" t="str">
        <f t="shared" si="16"/>
        <v/>
      </c>
    </row>
    <row r="24" spans="1:49" ht="24.95" customHeight="1" thickBot="1">
      <c r="A24" s="7">
        <v>20</v>
      </c>
      <c r="B24" s="264"/>
      <c r="C24" s="185"/>
      <c r="D24" s="247"/>
      <c r="E24" s="290"/>
      <c r="G24" s="293">
        <v>20</v>
      </c>
      <c r="H24" s="425"/>
      <c r="I24" s="59" t="str">
        <f t="shared" si="0"/>
        <v/>
      </c>
      <c r="J24" s="40">
        <f>IF(M23+M24=0,0,IF(M23=M24,2,IF(M23&gt;M24,1,5)))</f>
        <v>0</v>
      </c>
      <c r="K24" s="124">
        <f>IF(N23="","",IF(OR(AND(N23&gt;0,N23&lt;5)),1,0))</f>
        <v>0</v>
      </c>
      <c r="L24" s="124">
        <f t="shared" si="1"/>
        <v>0</v>
      </c>
      <c r="M24" s="123"/>
      <c r="N24" s="9">
        <f t="shared" ref="N24" si="43">SUM(M24-M23)</f>
        <v>0</v>
      </c>
      <c r="O24" s="87"/>
      <c r="P24" s="432"/>
      <c r="Q24" s="68" t="str">
        <f>IF(M13=M14," ",IF(M13&lt;M14,I13,I14))</f>
        <v xml:space="preserve"> </v>
      </c>
      <c r="R24" s="67">
        <f>IF(U23+U24=0,0,IF(U23=U24,2,IF(U23&gt;U24,1,5)))</f>
        <v>0</v>
      </c>
      <c r="S24" s="124">
        <f>IF(V23="","",IF(OR(AND(V23&gt;0,V23&lt;5)),1,0))</f>
        <v>0</v>
      </c>
      <c r="T24" s="124">
        <f t="shared" si="2"/>
        <v>0</v>
      </c>
      <c r="U24" s="123"/>
      <c r="V24" s="102">
        <f>SUM(U24-U23)</f>
        <v>0</v>
      </c>
      <c r="W24" s="1"/>
      <c r="X24" s="432"/>
      <c r="Y24" s="45" t="str">
        <f>IF(U27=U28,"",IF(U27&gt;U28,Q27,Q28))</f>
        <v/>
      </c>
      <c r="Z24" s="114">
        <f>IF(AC23+AC24=0,0,IF(AC23=AC24,2,IF(AC23&gt;AC24,1,5)))</f>
        <v>0</v>
      </c>
      <c r="AA24" s="124">
        <f>IF(AD23="","",IF(OR(AND(AD23&gt;0,AD23&lt;5)),1,0))</f>
        <v>0</v>
      </c>
      <c r="AB24" s="124">
        <f t="shared" si="3"/>
        <v>0</v>
      </c>
      <c r="AC24" s="123"/>
      <c r="AD24" s="60">
        <f>SUM(AC24-AC23)</f>
        <v>0</v>
      </c>
      <c r="AE24" s="1"/>
      <c r="AF24" s="13">
        <v>20</v>
      </c>
      <c r="AG24" s="126" t="str">
        <f t="shared" si="20"/>
        <v/>
      </c>
      <c r="AH24" s="59">
        <f t="shared" si="9"/>
        <v>0</v>
      </c>
      <c r="AI24" s="59">
        <f t="shared" si="10"/>
        <v>0</v>
      </c>
      <c r="AJ24" s="335">
        <f t="shared" si="11"/>
        <v>0</v>
      </c>
      <c r="AK24" s="342">
        <f t="shared" si="12"/>
        <v>0</v>
      </c>
      <c r="AL24" s="36">
        <f t="shared" si="13"/>
        <v>0</v>
      </c>
      <c r="AM24"/>
      <c r="AN24" s="179" t="str">
        <f t="shared" si="14"/>
        <v/>
      </c>
      <c r="AO24" s="87"/>
      <c r="AP24" s="249" t="str">
        <f>IF(AG24="","",SMALL(AN$5:AN$34,ROWS(AH$5:AH24)))</f>
        <v/>
      </c>
      <c r="AQ24" s="64" t="str">
        <f>IF(AP24="","",IF(AND(AS23=AS24,AT23=AT24,AU23=AU24),AQ23,$AQ$5+19))</f>
        <v/>
      </c>
      <c r="AR24" s="268" t="str">
        <f t="shared" si="4"/>
        <v/>
      </c>
      <c r="AS24" s="76" t="str">
        <f t="shared" si="5"/>
        <v/>
      </c>
      <c r="AT24" s="149" t="str">
        <f t="shared" si="6"/>
        <v/>
      </c>
      <c r="AU24" s="239" t="str">
        <f t="shared" si="7"/>
        <v/>
      </c>
      <c r="AV24" s="345" t="str">
        <f t="shared" si="15"/>
        <v/>
      </c>
      <c r="AW24" s="137" t="str">
        <f t="shared" si="16"/>
        <v/>
      </c>
    </row>
    <row r="25" spans="1:49" ht="24.95" customHeight="1">
      <c r="A25" s="7">
        <v>21</v>
      </c>
      <c r="B25" s="263"/>
      <c r="C25" s="188"/>
      <c r="D25" s="242"/>
      <c r="E25" s="316"/>
      <c r="G25" s="293">
        <v>21</v>
      </c>
      <c r="H25" s="424">
        <v>11</v>
      </c>
      <c r="I25" s="39" t="str">
        <f t="shared" si="0"/>
        <v/>
      </c>
      <c r="J25" s="39">
        <f>IF(M25+M26=0,0,IF(M25=M26,2,IF(M25&lt;M26,1,5)))</f>
        <v>0</v>
      </c>
      <c r="K25" s="39">
        <f>IF(N26="","",IF(OR(AND(N26&gt;0,N26&lt;5)),1,0))</f>
        <v>0</v>
      </c>
      <c r="L25" s="39">
        <f t="shared" si="1"/>
        <v>0</v>
      </c>
      <c r="M25" s="122"/>
      <c r="N25" s="8">
        <f t="shared" ref="N25" si="44">SUM(M25-M26)</f>
        <v>0</v>
      </c>
      <c r="O25" s="87"/>
      <c r="P25" s="431">
        <v>5</v>
      </c>
      <c r="Q25" s="43" t="str">
        <f>IF(M15=M16," ",IF(M15&lt;M16,I15,I16))</f>
        <v xml:space="preserve"> </v>
      </c>
      <c r="R25" s="106">
        <f>IF(U25+U26=0,0,IF(U25=U26,2,IF(U25&lt;U26,1,5)))</f>
        <v>0</v>
      </c>
      <c r="S25" s="39">
        <f>IF(V26="","",IF(OR(AND(V26&gt;0,V26&lt;5)),1,0))</f>
        <v>0</v>
      </c>
      <c r="T25" s="39">
        <f t="shared" si="2"/>
        <v>0</v>
      </c>
      <c r="U25" s="122"/>
      <c r="V25" s="142">
        <f>SUM(U25-U26)</f>
        <v>0</v>
      </c>
      <c r="W25" s="1"/>
      <c r="X25" s="431">
        <v>12</v>
      </c>
      <c r="Y25" s="17" t="str">
        <f>IF(U29=U30,"",IF(U29&gt;U30,Q29,Q30))</f>
        <v/>
      </c>
      <c r="Z25" s="34">
        <f>IF(AC25+AC26=0,0,IF(AC25=AC26,2,IF(AC25&lt;AC26,1,5)))</f>
        <v>0</v>
      </c>
      <c r="AA25" s="39">
        <f>IF(AD26="","",IF(OR(AND(AD26&gt;0,AD26&lt;5)),1,0))</f>
        <v>0</v>
      </c>
      <c r="AB25" s="39">
        <f t="shared" si="3"/>
        <v>0</v>
      </c>
      <c r="AC25" s="122"/>
      <c r="AD25" s="8">
        <f t="shared" ref="AD25:AD33" si="45">SUM(AC25-AC26)</f>
        <v>0</v>
      </c>
      <c r="AE25" s="1"/>
      <c r="AF25" s="13">
        <v>21</v>
      </c>
      <c r="AG25" s="126" t="str">
        <f t="shared" si="20"/>
        <v/>
      </c>
      <c r="AH25" s="59">
        <f t="shared" si="9"/>
        <v>0</v>
      </c>
      <c r="AI25" s="59">
        <f t="shared" si="10"/>
        <v>0</v>
      </c>
      <c r="AJ25" s="335">
        <f t="shared" si="11"/>
        <v>0</v>
      </c>
      <c r="AK25" s="342">
        <f t="shared" si="12"/>
        <v>0</v>
      </c>
      <c r="AL25" s="36">
        <f t="shared" si="13"/>
        <v>0</v>
      </c>
      <c r="AM25"/>
      <c r="AN25" s="179" t="str">
        <f t="shared" si="14"/>
        <v/>
      </c>
      <c r="AO25" s="87"/>
      <c r="AP25" s="249" t="str">
        <f>IF(AG25="","",SMALL(AN$5:AN$34,ROWS(AH$5:AH25)))</f>
        <v/>
      </c>
      <c r="AQ25" s="64" t="str">
        <f>IF(AP25="","",IF(AND(AS24=AS25,AT24=AT25,AU24=AU25),AQ24,$AQ$5+20))</f>
        <v/>
      </c>
      <c r="AR25" s="268" t="str">
        <f t="shared" si="4"/>
        <v/>
      </c>
      <c r="AS25" s="76" t="str">
        <f t="shared" si="5"/>
        <v/>
      </c>
      <c r="AT25" s="149" t="str">
        <f t="shared" si="6"/>
        <v/>
      </c>
      <c r="AU25" s="239" t="str">
        <f t="shared" si="7"/>
        <v/>
      </c>
      <c r="AV25" s="345" t="str">
        <f t="shared" si="15"/>
        <v/>
      </c>
      <c r="AW25" s="137" t="str">
        <f t="shared" si="16"/>
        <v/>
      </c>
    </row>
    <row r="26" spans="1:49" ht="24.95" customHeight="1" thickBot="1">
      <c r="A26" s="7">
        <v>22</v>
      </c>
      <c r="B26" s="264"/>
      <c r="C26" s="185"/>
      <c r="D26" s="247"/>
      <c r="E26" s="290"/>
      <c r="G26" s="293">
        <v>22</v>
      </c>
      <c r="H26" s="425"/>
      <c r="I26" s="59" t="str">
        <f t="shared" si="0"/>
        <v/>
      </c>
      <c r="J26" s="40">
        <f>IF(M25+M26=0,0,IF(M25=M26,2,IF(M25&gt;M26,1,5)))</f>
        <v>0</v>
      </c>
      <c r="K26" s="124">
        <f>IF(N25="","",IF(OR(AND(N25&gt;0,N25&lt;5)),1,0))</f>
        <v>0</v>
      </c>
      <c r="L26" s="124">
        <f t="shared" si="1"/>
        <v>0</v>
      </c>
      <c r="M26" s="123"/>
      <c r="N26" s="9">
        <f t="shared" ref="N26" si="46">SUM(M26-M25)</f>
        <v>0</v>
      </c>
      <c r="O26" s="87"/>
      <c r="P26" s="432"/>
      <c r="Q26" s="68" t="str">
        <f>IF(M17=M18," ",IF(M17&lt;M18,I17,I18))</f>
        <v xml:space="preserve"> </v>
      </c>
      <c r="R26" s="67">
        <f>IF(U25+U26=0,0,IF(U25=U26,2,IF(U25&gt;U26,1,5)))</f>
        <v>0</v>
      </c>
      <c r="S26" s="124">
        <f>IF(V25="","",IF(OR(AND(V25&gt;0,V25&lt;5)),1,0))</f>
        <v>0</v>
      </c>
      <c r="T26" s="124">
        <f t="shared" si="2"/>
        <v>0</v>
      </c>
      <c r="U26" s="123"/>
      <c r="V26" s="102">
        <f>SUM(U26-U25)</f>
        <v>0</v>
      </c>
      <c r="W26" s="1"/>
      <c r="X26" s="432"/>
      <c r="Y26" s="45" t="str">
        <f>IF(U31=U32,"",IF(U31&gt;U32,Q31,Q32))</f>
        <v/>
      </c>
      <c r="Z26" s="114">
        <f>IF(AC25+AC26=0,0,IF(AC25=AC26,2,IF(AC25&gt;AC26,1,5)))</f>
        <v>0</v>
      </c>
      <c r="AA26" s="124">
        <f>IF(AD25="","",IF(OR(AND(AD25&gt;0,AD25&lt;5)),1,0))</f>
        <v>0</v>
      </c>
      <c r="AB26" s="124">
        <f t="shared" si="3"/>
        <v>0</v>
      </c>
      <c r="AC26" s="123"/>
      <c r="AD26" s="60">
        <f t="shared" ref="AD26:AD34" si="47">SUM(AC26-AC25)</f>
        <v>0</v>
      </c>
      <c r="AE26" s="1"/>
      <c r="AF26" s="13">
        <v>22</v>
      </c>
      <c r="AG26" s="126" t="str">
        <f t="shared" si="20"/>
        <v/>
      </c>
      <c r="AH26" s="59">
        <f t="shared" si="9"/>
        <v>0</v>
      </c>
      <c r="AI26" s="59">
        <f t="shared" si="10"/>
        <v>0</v>
      </c>
      <c r="AJ26" s="335">
        <f t="shared" si="11"/>
        <v>0</v>
      </c>
      <c r="AK26" s="342">
        <f t="shared" si="12"/>
        <v>0</v>
      </c>
      <c r="AL26" s="36">
        <f t="shared" si="13"/>
        <v>0</v>
      </c>
      <c r="AM26"/>
      <c r="AN26" s="179" t="str">
        <f t="shared" si="14"/>
        <v/>
      </c>
      <c r="AO26" s="87"/>
      <c r="AP26" s="249" t="str">
        <f>IF(AG26="","",SMALL(AN$5:AN$34,ROWS(AH$5:AH26)))</f>
        <v/>
      </c>
      <c r="AQ26" s="64" t="str">
        <f>IF(AP26="","",IF(AND(AS25=AS26,AT25=AT26,AU25=AU26),AQ25,$AQ$5+21))</f>
        <v/>
      </c>
      <c r="AR26" s="268" t="str">
        <f t="shared" si="4"/>
        <v/>
      </c>
      <c r="AS26" s="76" t="str">
        <f t="shared" si="5"/>
        <v/>
      </c>
      <c r="AT26" s="149" t="str">
        <f t="shared" si="6"/>
        <v/>
      </c>
      <c r="AU26" s="239" t="str">
        <f t="shared" si="7"/>
        <v/>
      </c>
      <c r="AV26" s="345" t="str">
        <f t="shared" si="15"/>
        <v/>
      </c>
      <c r="AW26" s="137" t="str">
        <f t="shared" si="16"/>
        <v/>
      </c>
    </row>
    <row r="27" spans="1:49" ht="24.95" customHeight="1">
      <c r="A27" s="7">
        <v>23</v>
      </c>
      <c r="B27" s="263"/>
      <c r="C27" s="188"/>
      <c r="D27" s="242"/>
      <c r="E27" s="316"/>
      <c r="G27" s="293">
        <v>23</v>
      </c>
      <c r="H27" s="424">
        <v>12</v>
      </c>
      <c r="I27" s="39" t="str">
        <f t="shared" si="0"/>
        <v/>
      </c>
      <c r="J27" s="39">
        <f>IF(M27+M28=0,0,IF(M27=M28,2,IF(M27&lt;M28,1,5)))</f>
        <v>0</v>
      </c>
      <c r="K27" s="39">
        <f>IF(N28="","",IF(OR(AND(N28&gt;0,N28&lt;5)),1,0))</f>
        <v>0</v>
      </c>
      <c r="L27" s="39">
        <f t="shared" ref="L27:L34" si="48">IF(N27="","",IF(OR(AND(N27&lt;14,N27&gt;7)),1,0))</f>
        <v>0</v>
      </c>
      <c r="M27" s="122"/>
      <c r="N27" s="8">
        <f t="shared" ref="N27" si="49">SUM(M27-M28)</f>
        <v>0</v>
      </c>
      <c r="O27" s="87"/>
      <c r="P27" s="431">
        <v>4</v>
      </c>
      <c r="Q27" s="43" t="str">
        <f>IF(M19=M20," ",IF(M19&lt;M20,I19,I20))</f>
        <v xml:space="preserve"> </v>
      </c>
      <c r="R27" s="106">
        <f>IF(U27+U28=0,0,IF(U27=U28,2,IF(U27&lt;U28,1,5)))</f>
        <v>0</v>
      </c>
      <c r="S27" s="39">
        <f>IF(V28="","",IF(OR(AND(V28&gt;0,V28&lt;5)),1,0))</f>
        <v>0</v>
      </c>
      <c r="T27" s="39">
        <f t="shared" si="2"/>
        <v>0</v>
      </c>
      <c r="U27" s="122"/>
      <c r="V27" s="142">
        <f>SUM(U27-U28)</f>
        <v>0</v>
      </c>
      <c r="W27" s="1"/>
      <c r="X27" s="431">
        <v>11</v>
      </c>
      <c r="Y27" s="17" t="str">
        <f>IF(U33=U34,"",IF(U33&gt;U34,Q33,Q34))</f>
        <v/>
      </c>
      <c r="Z27" s="34">
        <f>IF(AC27+AC28=0,0,IF(AC27=AC28,2,IF(AC27&lt;AC28,1,5)))</f>
        <v>0</v>
      </c>
      <c r="AA27" s="39">
        <f>IF(AD28="","",IF(OR(AND(AD28&gt;0,AD28&lt;5)),1,0))</f>
        <v>0</v>
      </c>
      <c r="AB27" s="39">
        <f t="shared" si="3"/>
        <v>0</v>
      </c>
      <c r="AC27" s="122"/>
      <c r="AD27" s="8">
        <f t="shared" si="45"/>
        <v>0</v>
      </c>
      <c r="AE27" s="1"/>
      <c r="AF27" s="13">
        <v>23</v>
      </c>
      <c r="AG27" s="126" t="str">
        <f t="shared" si="20"/>
        <v/>
      </c>
      <c r="AH27" s="59">
        <f t="shared" si="9"/>
        <v>0</v>
      </c>
      <c r="AI27" s="59">
        <f t="shared" si="10"/>
        <v>0</v>
      </c>
      <c r="AJ27" s="335">
        <f t="shared" si="11"/>
        <v>0</v>
      </c>
      <c r="AK27" s="342">
        <f t="shared" si="12"/>
        <v>0</v>
      </c>
      <c r="AL27" s="36">
        <f t="shared" si="13"/>
        <v>0</v>
      </c>
      <c r="AM27"/>
      <c r="AN27" s="179" t="str">
        <f t="shared" si="14"/>
        <v/>
      </c>
      <c r="AO27" s="87"/>
      <c r="AP27" s="249" t="str">
        <f>IF(AG27="","",SMALL(AN$5:AN$34,ROWS(AH$5:AH27)))</f>
        <v/>
      </c>
      <c r="AQ27" s="64" t="str">
        <f>IF(AP27="","",IF(AND(AS26=AS27,AT26=AT27,AU26=AU27),AQ26,$AQ$5+22))</f>
        <v/>
      </c>
      <c r="AR27" s="268" t="str">
        <f t="shared" si="4"/>
        <v/>
      </c>
      <c r="AS27" s="76" t="str">
        <f t="shared" si="5"/>
        <v/>
      </c>
      <c r="AT27" s="149" t="str">
        <f t="shared" si="6"/>
        <v/>
      </c>
      <c r="AU27" s="239" t="str">
        <f t="shared" si="7"/>
        <v/>
      </c>
      <c r="AV27" s="345" t="str">
        <f t="shared" si="15"/>
        <v/>
      </c>
      <c r="AW27" s="137" t="str">
        <f t="shared" si="16"/>
        <v/>
      </c>
    </row>
    <row r="28" spans="1:49" ht="24.95" customHeight="1" thickBot="1">
      <c r="A28" s="7">
        <v>24</v>
      </c>
      <c r="B28" s="265"/>
      <c r="C28" s="185"/>
      <c r="D28" s="247"/>
      <c r="E28" s="290"/>
      <c r="G28" s="293">
        <v>24</v>
      </c>
      <c r="H28" s="425"/>
      <c r="I28" s="59" t="str">
        <f t="shared" si="0"/>
        <v/>
      </c>
      <c r="J28" s="40">
        <f>IF(M27+M28=0,0,IF(M27=M28,2,IF(M27&gt;M28,1,5)))</f>
        <v>0</v>
      </c>
      <c r="K28" s="124">
        <f>IF(N27="","",IF(OR(AND(N27&gt;0,N27&lt;5)),1,0))</f>
        <v>0</v>
      </c>
      <c r="L28" s="124">
        <f t="shared" si="48"/>
        <v>0</v>
      </c>
      <c r="M28" s="123"/>
      <c r="N28" s="9">
        <f t="shared" ref="N28" si="50">SUM(M28-M27)</f>
        <v>0</v>
      </c>
      <c r="O28" s="87"/>
      <c r="P28" s="432"/>
      <c r="Q28" s="68" t="str">
        <f>IF(M21=M22," ",IF(M21&lt;M22,I21,I22))</f>
        <v xml:space="preserve"> </v>
      </c>
      <c r="R28" s="67">
        <f>IF(U27+U28=0,0,IF(U27=U28,2,IF(U27&gt;U28,1,5)))</f>
        <v>0</v>
      </c>
      <c r="S28" s="124">
        <f>IF(V27="","",IF(OR(AND(V27&gt;0,V27&lt;5)),1,0))</f>
        <v>0</v>
      </c>
      <c r="T28" s="124">
        <f t="shared" si="2"/>
        <v>0</v>
      </c>
      <c r="U28" s="123"/>
      <c r="V28" s="102">
        <f>SUM(U28-U27)</f>
        <v>0</v>
      </c>
      <c r="W28" s="1"/>
      <c r="X28" s="432"/>
      <c r="Y28" s="112" t="str">
        <f>IF(U21=U22,"",IF(U21&lt;U22,Q21,Q22))</f>
        <v/>
      </c>
      <c r="Z28" s="114">
        <f>IF(AC27+AC28=0,0,IF(AC27=AC28,2,IF(AC27&gt;AC28,1,5)))</f>
        <v>0</v>
      </c>
      <c r="AA28" s="124">
        <f>IF(AD27="","",IF(OR(AND(AD27&gt;0,AD27&lt;5)),1,0))</f>
        <v>0</v>
      </c>
      <c r="AB28" s="124">
        <f t="shared" si="3"/>
        <v>0</v>
      </c>
      <c r="AC28" s="123"/>
      <c r="AD28" s="60">
        <f t="shared" si="47"/>
        <v>0</v>
      </c>
      <c r="AE28" s="1"/>
      <c r="AF28" s="13">
        <v>24</v>
      </c>
      <c r="AG28" s="126" t="str">
        <f t="shared" si="20"/>
        <v/>
      </c>
      <c r="AH28" s="59">
        <f t="shared" si="9"/>
        <v>0</v>
      </c>
      <c r="AI28" s="59">
        <f t="shared" si="10"/>
        <v>0</v>
      </c>
      <c r="AJ28" s="335">
        <f t="shared" si="11"/>
        <v>0</v>
      </c>
      <c r="AK28" s="342">
        <f t="shared" si="12"/>
        <v>0</v>
      </c>
      <c r="AL28" s="36">
        <f t="shared" si="13"/>
        <v>0</v>
      </c>
      <c r="AM28"/>
      <c r="AN28" s="179" t="str">
        <f t="shared" si="14"/>
        <v/>
      </c>
      <c r="AO28" s="87"/>
      <c r="AP28" s="249" t="str">
        <f>IF(AG28="","",SMALL(AN$5:AN$34,ROWS(AH$5:AH28)))</f>
        <v/>
      </c>
      <c r="AQ28" s="64" t="str">
        <f>IF(AP28="","",IF(AND(AS27=AS28,AT27=AT28,AU27=AU28),AQ27,$AQ$5+23))</f>
        <v/>
      </c>
      <c r="AR28" s="268" t="str">
        <f t="shared" si="4"/>
        <v/>
      </c>
      <c r="AS28" s="76" t="str">
        <f t="shared" si="5"/>
        <v/>
      </c>
      <c r="AT28" s="149" t="str">
        <f t="shared" si="6"/>
        <v/>
      </c>
      <c r="AU28" s="239" t="str">
        <f t="shared" si="7"/>
        <v/>
      </c>
      <c r="AV28" s="345" t="str">
        <f t="shared" si="15"/>
        <v/>
      </c>
      <c r="AW28" s="137" t="str">
        <f t="shared" si="16"/>
        <v/>
      </c>
    </row>
    <row r="29" spans="1:49" ht="24.95" customHeight="1">
      <c r="A29" s="7">
        <v>25</v>
      </c>
      <c r="B29" s="263"/>
      <c r="C29" s="188"/>
      <c r="D29" s="242"/>
      <c r="E29" s="316"/>
      <c r="G29" s="293">
        <v>25</v>
      </c>
      <c r="H29" s="424">
        <v>13</v>
      </c>
      <c r="I29" s="39" t="str">
        <f t="shared" si="0"/>
        <v/>
      </c>
      <c r="J29" s="39">
        <f>IF(M29+M30=0,0,IF(M29=M30,2,IF(M29&lt;M30,1,5)))</f>
        <v>0</v>
      </c>
      <c r="K29" s="39">
        <f>IF(N30="","",IF(OR(AND(N30&gt;0,N30&lt;5)),1,0))</f>
        <v>0</v>
      </c>
      <c r="L29" s="39">
        <f t="shared" si="48"/>
        <v>0</v>
      </c>
      <c r="M29" s="122"/>
      <c r="N29" s="8">
        <f t="shared" ref="N29" si="51">SUM(M29-M30)</f>
        <v>0</v>
      </c>
      <c r="O29" s="87"/>
      <c r="P29" s="431">
        <v>3</v>
      </c>
      <c r="Q29" s="43" t="str">
        <f>IF(M23=M24," ",IF(M23&lt;M24,I23,I24))</f>
        <v xml:space="preserve"> </v>
      </c>
      <c r="R29" s="106">
        <f>IF(U29+U30=0,0,IF(U29=U30,2,IF(U29&lt;U30,1,5)))</f>
        <v>0</v>
      </c>
      <c r="S29" s="39">
        <f>IF(V30="","",IF(OR(AND(V30&gt;0,V30&lt;5)),1,0))</f>
        <v>0</v>
      </c>
      <c r="T29" s="39">
        <f t="shared" si="2"/>
        <v>0</v>
      </c>
      <c r="U29" s="122"/>
      <c r="V29" s="142">
        <f>SUM(U29-U30)</f>
        <v>0</v>
      </c>
      <c r="W29" s="1"/>
      <c r="X29" s="431">
        <v>10</v>
      </c>
      <c r="Y29" s="113" t="str">
        <f>IF(U23=U24,"",IF(U23&lt;U24,Q23,Q24))</f>
        <v/>
      </c>
      <c r="Z29" s="34">
        <f>IF(AC29+AC30=0,0,IF(AC29=AC30,2,IF(AC29&lt;AC30,1,5)))</f>
        <v>0</v>
      </c>
      <c r="AA29" s="39">
        <f>IF(AD30="","",IF(OR(AND(AD30&gt;0,AD30&lt;5)),1,0))</f>
        <v>0</v>
      </c>
      <c r="AB29" s="39">
        <f t="shared" si="3"/>
        <v>0</v>
      </c>
      <c r="AC29" s="122"/>
      <c r="AD29" s="8">
        <f t="shared" si="45"/>
        <v>0</v>
      </c>
      <c r="AE29" s="1"/>
      <c r="AF29" s="13">
        <v>25</v>
      </c>
      <c r="AG29" s="126" t="str">
        <f t="shared" si="20"/>
        <v/>
      </c>
      <c r="AH29" s="59">
        <f t="shared" si="9"/>
        <v>0</v>
      </c>
      <c r="AI29" s="59">
        <f t="shared" si="10"/>
        <v>0</v>
      </c>
      <c r="AJ29" s="335">
        <f t="shared" si="11"/>
        <v>0</v>
      </c>
      <c r="AK29" s="342">
        <f t="shared" si="12"/>
        <v>0</v>
      </c>
      <c r="AL29" s="36">
        <f t="shared" si="13"/>
        <v>0</v>
      </c>
      <c r="AM29"/>
      <c r="AN29" s="179" t="str">
        <f t="shared" si="14"/>
        <v/>
      </c>
      <c r="AO29" s="87"/>
      <c r="AP29" s="249" t="str">
        <f>IF(AG29="","",SMALL(AN$5:AN$34,ROWS(AH$5:AH29)))</f>
        <v/>
      </c>
      <c r="AQ29" s="64" t="str">
        <f>IF(AP29="","",IF(AND(AS28=AS29,AT28=AT29,AU28=AU29),AQ28,$AQ$5+24))</f>
        <v/>
      </c>
      <c r="AR29" s="268" t="str">
        <f t="shared" si="4"/>
        <v/>
      </c>
      <c r="AS29" s="76" t="str">
        <f t="shared" si="5"/>
        <v/>
      </c>
      <c r="AT29" s="149" t="str">
        <f t="shared" si="6"/>
        <v/>
      </c>
      <c r="AU29" s="239" t="str">
        <f t="shared" si="7"/>
        <v/>
      </c>
      <c r="AV29" s="345" t="str">
        <f t="shared" si="15"/>
        <v/>
      </c>
      <c r="AW29" s="137" t="str">
        <f t="shared" si="16"/>
        <v/>
      </c>
    </row>
    <row r="30" spans="1:49" ht="24.95" customHeight="1" thickBot="1">
      <c r="A30" s="7">
        <v>26</v>
      </c>
      <c r="B30" s="265"/>
      <c r="C30" s="185"/>
      <c r="D30" s="247"/>
      <c r="E30" s="290"/>
      <c r="G30" s="293">
        <v>26</v>
      </c>
      <c r="H30" s="425"/>
      <c r="I30" s="59" t="str">
        <f t="shared" si="0"/>
        <v/>
      </c>
      <c r="J30" s="40">
        <f>IF(M29+M30=0,0,IF(M29=M30,2,IF(M29&gt;M30,1,5)))</f>
        <v>0</v>
      </c>
      <c r="K30" s="124">
        <f>IF(N29="","",IF(OR(AND(N29&gt;0,N29&lt;5)),1,0))</f>
        <v>0</v>
      </c>
      <c r="L30" s="124">
        <f t="shared" si="48"/>
        <v>0</v>
      </c>
      <c r="M30" s="123"/>
      <c r="N30" s="9">
        <f t="shared" ref="N30" si="52">SUM(M30-M29)</f>
        <v>0</v>
      </c>
      <c r="O30" s="87"/>
      <c r="P30" s="432"/>
      <c r="Q30" s="68" t="str">
        <f>IF(M25=M26," ",IF(M25&lt;M26,I25,I26))</f>
        <v xml:space="preserve"> </v>
      </c>
      <c r="R30" s="67">
        <f>IF(U29+U30=0,0,IF(U29=U30,2,IF(U29&gt;U30,1,5)))</f>
        <v>0</v>
      </c>
      <c r="S30" s="124">
        <f>IF(V29="","",IF(OR(AND(V29&gt;0,V29&lt;5)),1,0))</f>
        <v>0</v>
      </c>
      <c r="T30" s="124">
        <f t="shared" si="2"/>
        <v>0</v>
      </c>
      <c r="U30" s="123"/>
      <c r="V30" s="102">
        <f>SUM(U30-U29)</f>
        <v>0</v>
      </c>
      <c r="W30" s="1"/>
      <c r="X30" s="432"/>
      <c r="Y30" s="115" t="str">
        <f>IF(U25=U26,"",IF(U25&lt;U26,Q25,Q26))</f>
        <v/>
      </c>
      <c r="Z30" s="114">
        <f>IF(AC29+AC30=0,0,IF(AC29=AC30,2,IF(AC29&gt;AC30,1,5)))</f>
        <v>0</v>
      </c>
      <c r="AA30" s="124">
        <f>IF(AD29="","",IF(OR(AND(AD29&gt;0,AD29&lt;5)),1,0))</f>
        <v>0</v>
      </c>
      <c r="AB30" s="124">
        <f t="shared" si="3"/>
        <v>0</v>
      </c>
      <c r="AC30" s="123"/>
      <c r="AD30" s="60">
        <f t="shared" si="47"/>
        <v>0</v>
      </c>
      <c r="AE30" s="1"/>
      <c r="AF30" s="13">
        <v>26</v>
      </c>
      <c r="AG30" s="126" t="str">
        <f t="shared" si="20"/>
        <v/>
      </c>
      <c r="AH30" s="59">
        <f t="shared" si="9"/>
        <v>0</v>
      </c>
      <c r="AI30" s="59">
        <f t="shared" si="10"/>
        <v>0</v>
      </c>
      <c r="AJ30" s="335">
        <f t="shared" si="11"/>
        <v>0</v>
      </c>
      <c r="AK30" s="342">
        <f t="shared" si="12"/>
        <v>0</v>
      </c>
      <c r="AL30" s="36">
        <f t="shared" si="13"/>
        <v>0</v>
      </c>
      <c r="AM30"/>
      <c r="AN30" s="179" t="str">
        <f t="shared" si="14"/>
        <v/>
      </c>
      <c r="AO30" s="87"/>
      <c r="AP30" s="249" t="str">
        <f>IF(AG30="","",SMALL(AN$5:AN$34,ROWS(AH$5:AH30)))</f>
        <v/>
      </c>
      <c r="AQ30" s="64" t="str">
        <f>IF(AP30="","",IF(AND(AS29=AS30,AT29=AT30,AU29=AU30),AQ29,$AQ$5+25))</f>
        <v/>
      </c>
      <c r="AR30" s="268" t="str">
        <f t="shared" si="4"/>
        <v/>
      </c>
      <c r="AS30" s="76" t="str">
        <f t="shared" si="5"/>
        <v/>
      </c>
      <c r="AT30" s="149" t="str">
        <f t="shared" si="6"/>
        <v/>
      </c>
      <c r="AU30" s="239" t="str">
        <f t="shared" si="7"/>
        <v/>
      </c>
      <c r="AV30" s="345" t="str">
        <f t="shared" si="15"/>
        <v/>
      </c>
      <c r="AW30" s="137" t="str">
        <f t="shared" si="16"/>
        <v/>
      </c>
    </row>
    <row r="31" spans="1:49" ht="24.95" customHeight="1">
      <c r="A31" s="7">
        <v>27</v>
      </c>
      <c r="B31" s="263"/>
      <c r="C31" s="188"/>
      <c r="D31" s="242"/>
      <c r="E31" s="290"/>
      <c r="G31" s="293">
        <v>27</v>
      </c>
      <c r="H31" s="424">
        <v>14</v>
      </c>
      <c r="I31" s="39" t="str">
        <f t="shared" si="0"/>
        <v/>
      </c>
      <c r="J31" s="39">
        <f>IF(M31+M32=0,0,IF(M31=M32,2,IF(M31&lt;M32,1,5)))</f>
        <v>0</v>
      </c>
      <c r="K31" s="39">
        <f>IF(N32="","",IF(OR(AND(N32&gt;0,N32&lt;5)),1,0))</f>
        <v>0</v>
      </c>
      <c r="L31" s="39">
        <f t="shared" si="48"/>
        <v>0</v>
      </c>
      <c r="M31" s="122"/>
      <c r="N31" s="8">
        <f t="shared" ref="N31" si="53">SUM(M31-M32)</f>
        <v>0</v>
      </c>
      <c r="O31" s="87"/>
      <c r="P31" s="431">
        <v>2</v>
      </c>
      <c r="Q31" s="43" t="str">
        <f>IF(M27=M28," ",IF(M27&lt;M28,I27,I28))</f>
        <v xml:space="preserve"> </v>
      </c>
      <c r="R31" s="106">
        <f>IF(U31+U32=0,0,IF(U31=U32,2,IF(U31&lt;U32,1,5)))</f>
        <v>0</v>
      </c>
      <c r="S31" s="39">
        <f>IF(V32="","",IF(OR(AND(V32&gt;0,V32&lt;5)),1,0))</f>
        <v>0</v>
      </c>
      <c r="T31" s="39">
        <f t="shared" si="2"/>
        <v>0</v>
      </c>
      <c r="U31" s="122"/>
      <c r="V31" s="142">
        <f>SUM(U31-U32)</f>
        <v>0</v>
      </c>
      <c r="W31" s="1"/>
      <c r="X31" s="431">
        <v>9</v>
      </c>
      <c r="Y31" s="113" t="str">
        <f>IF(U27=U28,"",IF(U27&lt;U28,Q27,Q28))</f>
        <v/>
      </c>
      <c r="Z31" s="34">
        <f>IF(AC31+AC32=0,0,IF(AC31=AC32,2,IF(AC31&lt;AC32,1,5)))</f>
        <v>0</v>
      </c>
      <c r="AA31" s="39">
        <f>IF(AD32="","",IF(OR(AND(AD32&gt;0,AD32&lt;5)),1,0))</f>
        <v>0</v>
      </c>
      <c r="AB31" s="39">
        <f t="shared" si="3"/>
        <v>0</v>
      </c>
      <c r="AC31" s="122"/>
      <c r="AD31" s="8">
        <f t="shared" si="45"/>
        <v>0</v>
      </c>
      <c r="AE31" s="1"/>
      <c r="AF31" s="13">
        <v>27</v>
      </c>
      <c r="AG31" s="126" t="str">
        <f t="shared" si="20"/>
        <v/>
      </c>
      <c r="AH31" s="59">
        <f t="shared" si="9"/>
        <v>0</v>
      </c>
      <c r="AI31" s="59">
        <f t="shared" si="10"/>
        <v>0</v>
      </c>
      <c r="AJ31" s="335">
        <f t="shared" si="11"/>
        <v>0</v>
      </c>
      <c r="AK31" s="342">
        <f t="shared" si="12"/>
        <v>0</v>
      </c>
      <c r="AL31" s="36">
        <f t="shared" si="13"/>
        <v>0</v>
      </c>
      <c r="AM31"/>
      <c r="AN31" s="179" t="str">
        <f t="shared" si="14"/>
        <v/>
      </c>
      <c r="AO31" s="87"/>
      <c r="AP31" s="249" t="str">
        <f>IF(AG31="","",SMALL(AN$5:AN$34,ROWS(AH$5:AH31)))</f>
        <v/>
      </c>
      <c r="AQ31" s="64" t="str">
        <f>IF(AP31="","",IF(AND(AS30=AS31,AT30=AT31,AU30=AU31),AQ30,$AQ$5+26))</f>
        <v/>
      </c>
      <c r="AR31" s="268" t="str">
        <f t="shared" si="4"/>
        <v/>
      </c>
      <c r="AS31" s="76" t="str">
        <f t="shared" si="5"/>
        <v/>
      </c>
      <c r="AT31" s="149" t="str">
        <f t="shared" si="6"/>
        <v/>
      </c>
      <c r="AU31" s="239" t="str">
        <f t="shared" si="7"/>
        <v/>
      </c>
      <c r="AV31" s="345" t="str">
        <f t="shared" si="15"/>
        <v/>
      </c>
      <c r="AW31" s="137" t="str">
        <f t="shared" si="16"/>
        <v/>
      </c>
    </row>
    <row r="32" spans="1:49" ht="24.95" customHeight="1" thickBot="1">
      <c r="A32" s="7">
        <v>28</v>
      </c>
      <c r="B32" s="265"/>
      <c r="C32" s="185"/>
      <c r="D32" s="247"/>
      <c r="E32" s="290"/>
      <c r="G32" s="293">
        <v>28</v>
      </c>
      <c r="H32" s="425"/>
      <c r="I32" s="59" t="str">
        <f t="shared" si="0"/>
        <v/>
      </c>
      <c r="J32" s="40">
        <f>IF(M31+M32=0,0,IF(M31=M32,2,IF(M31&gt;M32,1,5)))</f>
        <v>0</v>
      </c>
      <c r="K32" s="124">
        <f>IF(N31="","",IF(OR(AND(N31&gt;0,N31&lt;5)),1,0))</f>
        <v>0</v>
      </c>
      <c r="L32" s="124">
        <f t="shared" si="48"/>
        <v>0</v>
      </c>
      <c r="M32" s="123"/>
      <c r="N32" s="9">
        <f t="shared" ref="N32" si="54">SUM(M32-M31)</f>
        <v>0</v>
      </c>
      <c r="O32" s="87"/>
      <c r="P32" s="432"/>
      <c r="Q32" s="68" t="str">
        <f>IF(M29=M30," ",IF(M29&lt;M30,I29,I30))</f>
        <v xml:space="preserve"> </v>
      </c>
      <c r="R32" s="67">
        <f>IF(U31+U32=0,0,IF(U31=U32,2,IF(U31&gt;U32,1,5)))</f>
        <v>0</v>
      </c>
      <c r="S32" s="124">
        <f>IF(V31="","",IF(OR(AND(V31&gt;0,V31&lt;5)),1,0))</f>
        <v>0</v>
      </c>
      <c r="T32" s="124">
        <f t="shared" si="2"/>
        <v>0</v>
      </c>
      <c r="U32" s="123"/>
      <c r="V32" s="102">
        <f>SUM(U32-U31)</f>
        <v>0</v>
      </c>
      <c r="W32" s="1"/>
      <c r="X32" s="432"/>
      <c r="Y32" s="112" t="str">
        <f>IF(U29=U30,"",IF(U29&lt;U30,Q29,Q30))</f>
        <v/>
      </c>
      <c r="Z32" s="114">
        <f>IF(AC31+AC32=0,0,IF(AC31=AC32,2,IF(AC31&gt;AC32,1,5)))</f>
        <v>0</v>
      </c>
      <c r="AA32" s="124">
        <f>IF(AD31="","",IF(OR(AND(AD31&gt;0,AD31&lt;5)),1,0))</f>
        <v>0</v>
      </c>
      <c r="AB32" s="124">
        <f t="shared" si="3"/>
        <v>0</v>
      </c>
      <c r="AC32" s="123"/>
      <c r="AD32" s="60">
        <f t="shared" si="47"/>
        <v>0</v>
      </c>
      <c r="AE32" s="1"/>
      <c r="AF32" s="13">
        <v>28</v>
      </c>
      <c r="AG32" s="126" t="str">
        <f t="shared" si="20"/>
        <v/>
      </c>
      <c r="AH32" s="59">
        <f t="shared" si="9"/>
        <v>0</v>
      </c>
      <c r="AI32" s="59">
        <f t="shared" si="10"/>
        <v>0</v>
      </c>
      <c r="AJ32" s="335">
        <f t="shared" si="11"/>
        <v>0</v>
      </c>
      <c r="AK32" s="342">
        <f t="shared" si="12"/>
        <v>0</v>
      </c>
      <c r="AL32" s="36">
        <f t="shared" si="13"/>
        <v>0</v>
      </c>
      <c r="AM32"/>
      <c r="AN32" s="179" t="str">
        <f t="shared" si="14"/>
        <v/>
      </c>
      <c r="AO32" s="87"/>
      <c r="AP32" s="249" t="str">
        <f>IF(AG32="","",SMALL(AN$5:AN$34,ROWS(AH$5:AH32)))</f>
        <v/>
      </c>
      <c r="AQ32" s="191" t="str">
        <f>IF(AP32="","",IF(AND(AS31=AS32,AT31=AT32,AU31=AU32),AQ31,$AQ$5+27))</f>
        <v/>
      </c>
      <c r="AR32" s="268" t="str">
        <f t="shared" si="4"/>
        <v/>
      </c>
      <c r="AS32" s="76" t="str">
        <f t="shared" si="5"/>
        <v/>
      </c>
      <c r="AT32" s="149" t="str">
        <f t="shared" si="6"/>
        <v/>
      </c>
      <c r="AU32" s="239" t="str">
        <f t="shared" si="7"/>
        <v/>
      </c>
      <c r="AV32" s="345" t="str">
        <f t="shared" si="15"/>
        <v/>
      </c>
      <c r="AW32" s="137" t="str">
        <f t="shared" si="16"/>
        <v/>
      </c>
    </row>
    <row r="33" spans="1:49" ht="24.95" customHeight="1">
      <c r="A33" s="7">
        <v>29</v>
      </c>
      <c r="B33" s="6"/>
      <c r="C33" s="188"/>
      <c r="D33" s="242"/>
      <c r="E33" s="290"/>
      <c r="G33" s="293">
        <v>29</v>
      </c>
      <c r="H33" s="424">
        <v>15</v>
      </c>
      <c r="I33" s="39" t="str">
        <f t="shared" si="0"/>
        <v/>
      </c>
      <c r="J33" s="39">
        <f>IF(M33+M34=0,0,IF(M33=M34,2,IF(M33&lt;M34,1,5)))</f>
        <v>0</v>
      </c>
      <c r="K33" s="39">
        <f>IF(N34="","",IF(OR(AND(N34&gt;0,N34&lt;5)),1,0))</f>
        <v>0</v>
      </c>
      <c r="L33" s="39">
        <f t="shared" si="48"/>
        <v>0</v>
      </c>
      <c r="M33" s="122"/>
      <c r="N33" s="8">
        <f t="shared" ref="N33" si="55">SUM(M33-M34)</f>
        <v>0</v>
      </c>
      <c r="O33" s="87"/>
      <c r="P33" s="431">
        <v>1</v>
      </c>
      <c r="Q33" s="43" t="str">
        <f>IF(M31=M32," ",IF(M31&lt;M32,I31,I32))</f>
        <v xml:space="preserve"> </v>
      </c>
      <c r="R33" s="106">
        <f>IF(U33+U34=0,0,IF(U33=U34,2,IF(U33&lt;U34,1,5)))</f>
        <v>0</v>
      </c>
      <c r="S33" s="39">
        <f>IF(V34="","",IF(OR(AND(V34&gt;0,V34&lt;5)),1,0))</f>
        <v>0</v>
      </c>
      <c r="T33" s="39">
        <f t="shared" si="2"/>
        <v>0</v>
      </c>
      <c r="U33" s="122"/>
      <c r="V33" s="142">
        <f>SUM(U33-U34)</f>
        <v>0</v>
      </c>
      <c r="W33" s="1"/>
      <c r="X33" s="431">
        <v>8</v>
      </c>
      <c r="Y33" s="113" t="str">
        <f>IF(U31=U32,"",IF(U31&lt;U32,Q31,Q32))</f>
        <v/>
      </c>
      <c r="Z33" s="34">
        <f>IF(AC33+AC34=0,0,IF(AC33=AC34,2,IF(AC33&lt;AC34,1,5)))</f>
        <v>0</v>
      </c>
      <c r="AA33" s="39">
        <f>IF(AD34="","",IF(OR(AND(AD34&gt;0,AD34&lt;5)),1,0))</f>
        <v>0</v>
      </c>
      <c r="AB33" s="39">
        <f t="shared" si="3"/>
        <v>0</v>
      </c>
      <c r="AC33" s="122"/>
      <c r="AD33" s="8">
        <f t="shared" si="45"/>
        <v>0</v>
      </c>
      <c r="AE33" s="1"/>
      <c r="AF33" s="13">
        <v>29</v>
      </c>
      <c r="AG33" s="126" t="str">
        <f t="shared" si="20"/>
        <v/>
      </c>
      <c r="AH33" s="59">
        <f t="shared" si="9"/>
        <v>0</v>
      </c>
      <c r="AI33" s="59">
        <f t="shared" si="10"/>
        <v>0</v>
      </c>
      <c r="AJ33" s="335">
        <f t="shared" si="11"/>
        <v>0</v>
      </c>
      <c r="AK33" s="342">
        <f t="shared" si="12"/>
        <v>0</v>
      </c>
      <c r="AL33" s="36">
        <f t="shared" si="13"/>
        <v>0</v>
      </c>
      <c r="AM33"/>
      <c r="AN33" s="179" t="str">
        <f t="shared" si="14"/>
        <v/>
      </c>
      <c r="AO33" s="87"/>
      <c r="AP33" s="249" t="str">
        <f>IF(AG33="","",SMALL(AN$5:AN$34,ROWS(AH$5:AH33)))</f>
        <v/>
      </c>
      <c r="AQ33" s="64" t="str">
        <f>IF(AP33="","",IF(AND(AS32=AS33,AT32=AT33,AU32=AU33),AQ32,$AQ$5+28))</f>
        <v/>
      </c>
      <c r="AR33" s="268" t="str">
        <f t="shared" si="4"/>
        <v/>
      </c>
      <c r="AS33" s="76" t="str">
        <f t="shared" si="5"/>
        <v/>
      </c>
      <c r="AT33" s="149" t="str">
        <f t="shared" si="6"/>
        <v/>
      </c>
      <c r="AU33" s="239" t="str">
        <f t="shared" si="7"/>
        <v/>
      </c>
      <c r="AV33" s="345" t="str">
        <f t="shared" si="15"/>
        <v/>
      </c>
      <c r="AW33" s="137" t="str">
        <f t="shared" si="16"/>
        <v/>
      </c>
    </row>
    <row r="34" spans="1:49" ht="24.95" customHeight="1" thickBot="1">
      <c r="A34" s="10">
        <v>30</v>
      </c>
      <c r="B34" s="10"/>
      <c r="C34" s="189"/>
      <c r="D34" s="241"/>
      <c r="E34" s="291"/>
      <c r="G34" s="293">
        <v>30</v>
      </c>
      <c r="H34" s="425"/>
      <c r="I34" s="40" t="str">
        <f t="shared" si="0"/>
        <v/>
      </c>
      <c r="J34" s="40">
        <f>IF(M33+M34=0,0,IF(M33=M34,2,IF(M33&gt;M34,1,5)))</f>
        <v>0</v>
      </c>
      <c r="K34" s="124">
        <f>IF(N33="","",IF(OR(AND(N33&gt;0,N33&lt;5)),1,0))</f>
        <v>0</v>
      </c>
      <c r="L34" s="124">
        <f t="shared" si="48"/>
        <v>0</v>
      </c>
      <c r="M34" s="123"/>
      <c r="N34" s="9">
        <f t="shared" ref="N34" si="56">SUM(M34-M33)</f>
        <v>0</v>
      </c>
      <c r="O34" s="87"/>
      <c r="P34" s="432"/>
      <c r="Q34" s="68" t="str">
        <f>IF(M33=M34," ",IF(M33&lt;M34,I33,I34))</f>
        <v xml:space="preserve"> </v>
      </c>
      <c r="R34" s="67">
        <f>IF(U33+U34=0,0,IF(U33=U34,2,IF(U33&gt;U34,1,5)))</f>
        <v>0</v>
      </c>
      <c r="S34" s="124">
        <f>IF(V33="","",IF(OR(AND(V33&gt;0,V33&lt;5)),1,0))</f>
        <v>0</v>
      </c>
      <c r="T34" s="124">
        <f t="shared" si="2"/>
        <v>0</v>
      </c>
      <c r="U34" s="123"/>
      <c r="V34" s="102">
        <f>SUM(U34-U33)</f>
        <v>0</v>
      </c>
      <c r="W34" s="1"/>
      <c r="X34" s="432"/>
      <c r="Y34" s="112" t="str">
        <f>IF(U33=U34,"",IF(U33&lt;U34,Q33,Q34))</f>
        <v/>
      </c>
      <c r="Z34" s="114">
        <f>IF(AC33+AC34=0,0,IF(AC33=AC34,2,IF(AC33&gt;AC34,1,5)))</f>
        <v>0</v>
      </c>
      <c r="AA34" s="124">
        <f>IF(AD33="","",IF(OR(AND(AD33&gt;0,AD33&lt;5)),1,0))</f>
        <v>0</v>
      </c>
      <c r="AB34" s="124">
        <f t="shared" si="3"/>
        <v>0</v>
      </c>
      <c r="AC34" s="123"/>
      <c r="AD34" s="60">
        <f t="shared" si="47"/>
        <v>0</v>
      </c>
      <c r="AE34" s="1"/>
      <c r="AF34" s="33">
        <v>30</v>
      </c>
      <c r="AG34" s="9" t="str">
        <f t="shared" si="20"/>
        <v/>
      </c>
      <c r="AH34" s="40">
        <f t="shared" si="9"/>
        <v>0</v>
      </c>
      <c r="AI34" s="40">
        <f t="shared" si="10"/>
        <v>0</v>
      </c>
      <c r="AJ34" s="35">
        <f t="shared" si="11"/>
        <v>0</v>
      </c>
      <c r="AK34" s="343">
        <f t="shared" si="12"/>
        <v>0</v>
      </c>
      <c r="AL34" s="35">
        <f t="shared" si="13"/>
        <v>0</v>
      </c>
      <c r="AM34"/>
      <c r="AN34" s="179" t="str">
        <f t="shared" si="14"/>
        <v/>
      </c>
      <c r="AO34" s="99"/>
      <c r="AP34" s="249" t="str">
        <f>IF(AG34="","",SMALL(AN$5:AN$34,ROWS(AH$5:AH34)))</f>
        <v/>
      </c>
      <c r="AQ34" s="148" t="str">
        <f>IF(AP34="","",IF(AND(AS33=AS34,AT33=AT34,AU33=AU34),AQ33,$AQ$5+29))</f>
        <v/>
      </c>
      <c r="AR34" s="78" t="str">
        <f t="shared" si="4"/>
        <v/>
      </c>
      <c r="AS34" s="100" t="str">
        <f t="shared" si="5"/>
        <v/>
      </c>
      <c r="AT34" s="150" t="str">
        <f t="shared" si="6"/>
        <v/>
      </c>
      <c r="AU34" s="240" t="str">
        <f t="shared" si="7"/>
        <v/>
      </c>
      <c r="AV34" s="346" t="str">
        <f t="shared" si="15"/>
        <v/>
      </c>
      <c r="AW34" s="138" t="str">
        <f t="shared" si="16"/>
        <v/>
      </c>
    </row>
    <row r="35" spans="1:49" ht="24.95" customHeight="1">
      <c r="E35" s="1">
        <f>SUM(E5:E34)</f>
        <v>0</v>
      </c>
      <c r="G35" s="1"/>
      <c r="I35"/>
      <c r="J35" s="87">
        <f>SUM(J5:J34)</f>
        <v>0</v>
      </c>
      <c r="K35" s="87">
        <f>SUM(K5:K34)</f>
        <v>0</v>
      </c>
      <c r="L35" s="87">
        <f>SUM(L5:L34)</f>
        <v>0</v>
      </c>
      <c r="M35" s="1">
        <f>SUM(M5:M34)</f>
        <v>0</v>
      </c>
      <c r="N35" s="87">
        <f>SUM(N5:N34)</f>
        <v>0</v>
      </c>
      <c r="O35" s="87"/>
      <c r="P35" s="1"/>
      <c r="Q35"/>
      <c r="R35" s="87">
        <f>SUM(R5:R34)</f>
        <v>0</v>
      </c>
      <c r="S35" s="87">
        <f>SUM(S5:S34)</f>
        <v>0</v>
      </c>
      <c r="T35" s="87">
        <f>SUM(T5:T34)</f>
        <v>0</v>
      </c>
      <c r="U35" s="1">
        <f>SUM(U5:U34)</f>
        <v>0</v>
      </c>
      <c r="V35" s="87">
        <f>SUM(V5:V34)</f>
        <v>0</v>
      </c>
      <c r="W35" s="1"/>
      <c r="Y35" s="87"/>
      <c r="Z35" s="87">
        <f>SUM(Z5:Z34)</f>
        <v>0</v>
      </c>
      <c r="AA35" s="87">
        <f>SUM(AA5:AA34)</f>
        <v>0</v>
      </c>
      <c r="AB35" s="87">
        <f>SUM(AB5:AB34)</f>
        <v>0</v>
      </c>
      <c r="AC35" s="1">
        <f>SUM(AC5:AC34)</f>
        <v>0</v>
      </c>
      <c r="AD35" s="87">
        <f>SUM(AD5:AD34)</f>
        <v>0</v>
      </c>
      <c r="AE35" s="1">
        <f>SUM(M35+U35+AC35)</f>
        <v>0</v>
      </c>
      <c r="AG35"/>
      <c r="AH35" s="226">
        <f>SUM(AH5:AH34)</f>
        <v>0</v>
      </c>
      <c r="AI35" s="87">
        <f>SUM(AI5:AI34)</f>
        <v>0</v>
      </c>
      <c r="AJ35" s="87">
        <f>SUM(AJ5:AJ34)</f>
        <v>0</v>
      </c>
      <c r="AK35" s="87"/>
      <c r="AL35" s="87"/>
      <c r="AM35" s="87"/>
      <c r="AN35" s="87"/>
      <c r="AO35" s="87"/>
      <c r="AP35" s="87"/>
      <c r="AQ35" s="87"/>
      <c r="AR35" s="87"/>
      <c r="AS35" s="226">
        <f>SUM(AS5:AS34)</f>
        <v>0</v>
      </c>
      <c r="AT35" s="87">
        <f>SUM(AT5:AT34)</f>
        <v>0</v>
      </c>
      <c r="AU35" s="323">
        <f>SUM(AU5:AU34)</f>
        <v>0</v>
      </c>
      <c r="AV35" s="358">
        <f>SUM(AV7:AV34)</f>
        <v>0</v>
      </c>
      <c r="AW35" s="358">
        <f>SUM(AW7:AW34)</f>
        <v>0</v>
      </c>
    </row>
    <row r="36" spans="1:49" ht="24.95" customHeight="1">
      <c r="E36" s="1">
        <v>465</v>
      </c>
      <c r="G36" s="1"/>
      <c r="H36" s="236"/>
      <c r="I36" s="237"/>
      <c r="J36" s="216">
        <v>60</v>
      </c>
      <c r="K36" s="216"/>
      <c r="L36" s="216"/>
      <c r="M36" s="217"/>
      <c r="N36" s="87" t="str">
        <f>IF(N35=0,"OK",ERREUR)</f>
        <v>OK</v>
      </c>
      <c r="O36" s="87"/>
      <c r="P36" s="217"/>
      <c r="Q36" s="216"/>
      <c r="R36" s="216">
        <v>60</v>
      </c>
      <c r="S36" s="216"/>
      <c r="T36" s="216"/>
      <c r="U36" s="217"/>
      <c r="V36" s="87" t="str">
        <f>IF(V35=0,"OK",ERREUR)</f>
        <v>OK</v>
      </c>
      <c r="W36" s="217"/>
      <c r="X36" s="217"/>
      <c r="Y36" s="216"/>
      <c r="Z36" s="216">
        <v>60</v>
      </c>
      <c r="AA36" s="216"/>
      <c r="AB36" s="216"/>
      <c r="AC36" s="217"/>
      <c r="AD36" s="87" t="str">
        <f>IF(AD35=0,"OK",ERREUR)</f>
        <v>OK</v>
      </c>
      <c r="AE36" s="217"/>
      <c r="AF36" s="217"/>
      <c r="AG36" s="216"/>
      <c r="AH36" s="227">
        <f>SUM(J36+R36+Z36)</f>
        <v>180</v>
      </c>
      <c r="AI36" s="214" t="str">
        <f>IF(AI35=0,"OK",ERREUR)</f>
        <v>OK</v>
      </c>
      <c r="AJ36" s="216"/>
      <c r="AK36" s="216"/>
      <c r="AL36" s="216"/>
      <c r="AM36" s="216"/>
      <c r="AN36" s="216"/>
      <c r="AO36" s="216"/>
      <c r="AP36" s="216"/>
      <c r="AQ36" s="216"/>
      <c r="AR36" s="216"/>
      <c r="AS36" s="227">
        <v>180</v>
      </c>
      <c r="AT36" s="214" t="str">
        <f>IF(AT35=0,"OK",ERREUR)</f>
        <v>OK</v>
      </c>
      <c r="AU36" s="228"/>
      <c r="AV36" s="359">
        <f>+AK36</f>
        <v>0</v>
      </c>
      <c r="AW36" s="359">
        <f>+AL36</f>
        <v>0</v>
      </c>
    </row>
    <row r="37" spans="1:49" ht="20.25">
      <c r="A37" s="1"/>
      <c r="B37" s="1"/>
      <c r="C37" s="421" t="s">
        <v>89</v>
      </c>
      <c r="D37" s="42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9" ht="26.25">
      <c r="A38" s="420" t="s">
        <v>119</v>
      </c>
      <c r="B38" s="420"/>
      <c r="C38" s="420"/>
      <c r="D38" s="430" t="s">
        <v>106</v>
      </c>
      <c r="E38" s="430"/>
      <c r="F38" s="430"/>
      <c r="G38" s="1"/>
      <c r="H38" s="1"/>
      <c r="I38" s="1"/>
      <c r="J38" s="1"/>
      <c r="K38" s="1"/>
      <c r="L38" s="1"/>
      <c r="M38" s="20"/>
      <c r="N38" s="20"/>
      <c r="O38" s="20"/>
      <c r="P38" s="1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 s="1"/>
      <c r="AS38" s="1"/>
      <c r="AT38" s="1"/>
      <c r="AU38" s="1"/>
    </row>
    <row r="39" spans="1:49" customFormat="1" ht="32.25" customHeight="1"/>
    <row r="40" spans="1:49" customFormat="1" ht="32.25" customHeight="1"/>
    <row r="41" spans="1:49" customFormat="1" ht="32.25" customHeight="1"/>
    <row r="42" spans="1:49" customFormat="1" ht="32.25" customHeight="1"/>
    <row r="43" spans="1:49" ht="26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20"/>
      <c r="O43" s="20"/>
      <c r="P43" s="20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 s="27"/>
    </row>
    <row r="44" spans="1:49" ht="26.25">
      <c r="A44" s="19" t="s">
        <v>61</v>
      </c>
      <c r="B44" s="1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69" t="s">
        <v>128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 s="27"/>
    </row>
    <row r="45" spans="1:49" ht="26.25">
      <c r="A45" s="19" t="s">
        <v>147</v>
      </c>
      <c r="B45" s="1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69" t="s">
        <v>129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 s="27"/>
    </row>
    <row r="46" spans="1:49" ht="26.25">
      <c r="A46" s="19" t="s">
        <v>133</v>
      </c>
      <c r="B46" s="1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69" t="s">
        <v>130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 s="27"/>
    </row>
    <row r="47" spans="1:49" ht="26.25">
      <c r="A47" s="19" t="s">
        <v>134</v>
      </c>
      <c r="B47" s="1"/>
      <c r="D47" s="19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69" t="s">
        <v>131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 s="1"/>
    </row>
    <row r="48" spans="1:49" ht="26.25">
      <c r="A48" s="19" t="s">
        <v>135</v>
      </c>
      <c r="B48" s="1"/>
      <c r="D48" s="20"/>
      <c r="E48" s="20"/>
      <c r="F48" s="20"/>
      <c r="I48" s="20"/>
      <c r="J48" s="20"/>
      <c r="K48" s="20"/>
      <c r="L48" s="20"/>
      <c r="M48" s="20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 s="27"/>
    </row>
    <row r="49" spans="1:44" ht="26.25">
      <c r="A49" s="19" t="s">
        <v>103</v>
      </c>
      <c r="B49" s="1"/>
      <c r="D49" s="20"/>
      <c r="E49" s="20"/>
      <c r="F49" s="20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 s="27"/>
    </row>
    <row r="50" spans="1:44"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</row>
    <row r="51" spans="1:44" ht="32.25" customHeight="1"/>
    <row r="53" spans="1:44" ht="26.25">
      <c r="F53" s="20"/>
    </row>
    <row r="54" spans="1:44" ht="26.25">
      <c r="F54" s="20"/>
    </row>
    <row r="55" spans="1:44" ht="26.25">
      <c r="F55" s="20"/>
    </row>
    <row r="56" spans="1:44" ht="26.25">
      <c r="F56" s="20"/>
    </row>
    <row r="57" spans="1:44" ht="26.25">
      <c r="F57" s="20"/>
    </row>
  </sheetData>
  <sheetProtection sheet="1" formatCells="0" formatColumns="0" formatRows="0" insertColumns="0" insertRows="0" insertHyperlinks="0" deleteColumns="0" deleteRows="0" sort="0"/>
  <mergeCells count="62">
    <mergeCell ref="P31:P32"/>
    <mergeCell ref="P33:P34"/>
    <mergeCell ref="P21:P22"/>
    <mergeCell ref="P23:P24"/>
    <mergeCell ref="P25:P26"/>
    <mergeCell ref="P27:P28"/>
    <mergeCell ref="P29:P30"/>
    <mergeCell ref="AW3:AW4"/>
    <mergeCell ref="A38:C38"/>
    <mergeCell ref="H33:H34"/>
    <mergeCell ref="X29:X30"/>
    <mergeCell ref="X31:X32"/>
    <mergeCell ref="D38:F38"/>
    <mergeCell ref="C37:D37"/>
    <mergeCell ref="H27:H28"/>
    <mergeCell ref="H29:H30"/>
    <mergeCell ref="H31:H32"/>
    <mergeCell ref="AQ3:AU3"/>
    <mergeCell ref="X27:X28"/>
    <mergeCell ref="H25:H26"/>
    <mergeCell ref="K3:K4"/>
    <mergeCell ref="AK3:AK4"/>
    <mergeCell ref="AL3:AL4"/>
    <mergeCell ref="AV3:AV4"/>
    <mergeCell ref="X9:X10"/>
    <mergeCell ref="A1:C1"/>
    <mergeCell ref="I1:M1"/>
    <mergeCell ref="AH3:AJ3"/>
    <mergeCell ref="S3:S4"/>
    <mergeCell ref="T3:T4"/>
    <mergeCell ref="AA3:AA4"/>
    <mergeCell ref="AB3:AB4"/>
    <mergeCell ref="L3:L4"/>
    <mergeCell ref="P5:P6"/>
    <mergeCell ref="P7:P8"/>
    <mergeCell ref="H21:H22"/>
    <mergeCell ref="X21:X22"/>
    <mergeCell ref="X15:X16"/>
    <mergeCell ref="X17:X18"/>
    <mergeCell ref="X7:X8"/>
    <mergeCell ref="P9:P10"/>
    <mergeCell ref="P11:P12"/>
    <mergeCell ref="P13:P14"/>
    <mergeCell ref="P15:P16"/>
    <mergeCell ref="P17:P18"/>
    <mergeCell ref="P19:P20"/>
    <mergeCell ref="X25:X26"/>
    <mergeCell ref="X33:X34"/>
    <mergeCell ref="X23:X24"/>
    <mergeCell ref="H23:H24"/>
    <mergeCell ref="H5:H6"/>
    <mergeCell ref="H7:H8"/>
    <mergeCell ref="H9:H10"/>
    <mergeCell ref="H11:H12"/>
    <mergeCell ref="H13:H14"/>
    <mergeCell ref="X11:X12"/>
    <mergeCell ref="X13:X14"/>
    <mergeCell ref="X5:X6"/>
    <mergeCell ref="X19:X20"/>
    <mergeCell ref="H15:H16"/>
    <mergeCell ref="H17:H18"/>
    <mergeCell ref="H19:H20"/>
  </mergeCells>
  <conditionalFormatting sqref="C5:C34">
    <cfRule type="duplicateValues" dxfId="145" priority="231"/>
  </conditionalFormatting>
  <conditionalFormatting sqref="C26:C29">
    <cfRule type="duplicateValues" dxfId="144" priority="230"/>
  </conditionalFormatting>
  <conditionalFormatting sqref="C29">
    <cfRule type="duplicateValues" dxfId="143" priority="229"/>
  </conditionalFormatting>
  <conditionalFormatting sqref="M5:M6">
    <cfRule type="duplicateValues" dxfId="142" priority="1824"/>
    <cfRule type="iconSet" priority="1823">
      <iconSet>
        <cfvo type="percent" val="0"/>
        <cfvo type="percent" val="12"/>
        <cfvo type="percent" val="13"/>
      </iconSet>
    </cfRule>
  </conditionalFormatting>
  <conditionalFormatting sqref="M7:M8">
    <cfRule type="iconSet" priority="1821">
      <iconSet>
        <cfvo type="percent" val="0"/>
        <cfvo type="percent" val="12"/>
        <cfvo type="percent" val="13"/>
      </iconSet>
    </cfRule>
    <cfRule type="duplicateValues" dxfId="141" priority="1822"/>
  </conditionalFormatting>
  <conditionalFormatting sqref="M9:M10">
    <cfRule type="iconSet" priority="1819">
      <iconSet>
        <cfvo type="percent" val="0"/>
        <cfvo type="percent" val="12"/>
        <cfvo type="percent" val="13"/>
      </iconSet>
    </cfRule>
    <cfRule type="duplicateValues" dxfId="140" priority="1820"/>
  </conditionalFormatting>
  <conditionalFormatting sqref="M11:M12">
    <cfRule type="duplicateValues" dxfId="139" priority="1818"/>
    <cfRule type="iconSet" priority="1817">
      <iconSet>
        <cfvo type="percent" val="0"/>
        <cfvo type="percent" val="12"/>
        <cfvo type="percent" val="13"/>
      </iconSet>
    </cfRule>
  </conditionalFormatting>
  <conditionalFormatting sqref="M13:M14">
    <cfRule type="duplicateValues" dxfId="138" priority="1816"/>
    <cfRule type="iconSet" priority="1815">
      <iconSet>
        <cfvo type="percent" val="0"/>
        <cfvo type="percent" val="12"/>
        <cfvo type="percent" val="13"/>
      </iconSet>
    </cfRule>
  </conditionalFormatting>
  <conditionalFormatting sqref="M15:M16">
    <cfRule type="duplicateValues" dxfId="137" priority="1814"/>
    <cfRule type="iconSet" priority="1813">
      <iconSet>
        <cfvo type="percent" val="0"/>
        <cfvo type="percent" val="12"/>
        <cfvo type="percent" val="13"/>
      </iconSet>
    </cfRule>
  </conditionalFormatting>
  <conditionalFormatting sqref="M17:M18">
    <cfRule type="duplicateValues" dxfId="136" priority="1812"/>
    <cfRule type="iconSet" priority="1811">
      <iconSet>
        <cfvo type="percent" val="0"/>
        <cfvo type="percent" val="12"/>
        <cfvo type="percent" val="13"/>
      </iconSet>
    </cfRule>
  </conditionalFormatting>
  <conditionalFormatting sqref="M19:M20">
    <cfRule type="duplicateValues" dxfId="135" priority="1810"/>
    <cfRule type="iconSet" priority="1809">
      <iconSet>
        <cfvo type="percent" val="0"/>
        <cfvo type="percent" val="12"/>
        <cfvo type="percent" val="13"/>
      </iconSet>
    </cfRule>
  </conditionalFormatting>
  <conditionalFormatting sqref="M21:M22">
    <cfRule type="iconSet" priority="1807">
      <iconSet>
        <cfvo type="percent" val="0"/>
        <cfvo type="percent" val="12"/>
        <cfvo type="percent" val="13"/>
      </iconSet>
    </cfRule>
    <cfRule type="duplicateValues" dxfId="134" priority="1808"/>
  </conditionalFormatting>
  <conditionalFormatting sqref="M23:M24">
    <cfRule type="duplicateValues" dxfId="133" priority="1806"/>
    <cfRule type="iconSet" priority="1805">
      <iconSet>
        <cfvo type="percent" val="0"/>
        <cfvo type="percent" val="12"/>
        <cfvo type="percent" val="13"/>
      </iconSet>
    </cfRule>
  </conditionalFormatting>
  <conditionalFormatting sqref="M25:M26">
    <cfRule type="duplicateValues" dxfId="132" priority="1804"/>
    <cfRule type="iconSet" priority="1803">
      <iconSet>
        <cfvo type="percent" val="0"/>
        <cfvo type="percent" val="12"/>
        <cfvo type="percent" val="13"/>
      </iconSet>
    </cfRule>
  </conditionalFormatting>
  <conditionalFormatting sqref="M27:M28">
    <cfRule type="duplicateValues" dxfId="131" priority="1802"/>
    <cfRule type="iconSet" priority="1801">
      <iconSet>
        <cfvo type="percent" val="0"/>
        <cfvo type="percent" val="12"/>
        <cfvo type="percent" val="13"/>
      </iconSet>
    </cfRule>
  </conditionalFormatting>
  <conditionalFormatting sqref="M29:M30">
    <cfRule type="duplicateValues" dxfId="130" priority="1800"/>
    <cfRule type="iconSet" priority="1799">
      <iconSet>
        <cfvo type="percent" val="0"/>
        <cfvo type="percent" val="12"/>
        <cfvo type="percent" val="13"/>
      </iconSet>
    </cfRule>
  </conditionalFormatting>
  <conditionalFormatting sqref="M31:M32">
    <cfRule type="duplicateValues" dxfId="129" priority="1798"/>
    <cfRule type="iconSet" priority="1797">
      <iconSet>
        <cfvo type="percent" val="0"/>
        <cfvo type="percent" val="12"/>
        <cfvo type="percent" val="13"/>
      </iconSet>
    </cfRule>
  </conditionalFormatting>
  <conditionalFormatting sqref="M33:M34">
    <cfRule type="iconSet" priority="1795">
      <iconSet>
        <cfvo type="percent" val="0"/>
        <cfvo type="percent" val="12"/>
        <cfvo type="percent" val="13"/>
      </iconSet>
    </cfRule>
    <cfRule type="duplicateValues" dxfId="128" priority="1796"/>
  </conditionalFormatting>
  <conditionalFormatting sqref="N36:O36 V36 AD36 AI36 AT36">
    <cfRule type="containsText" dxfId="127" priority="1730" operator="containsText" text="OK">
      <formula>NOT(ISERROR(SEARCH("OK",N36)))</formula>
    </cfRule>
    <cfRule type="containsText" dxfId="126" priority="1731" operator="containsText" text="ERREUR">
      <formula>NOT(ISERROR(SEARCH("ERREUR",N36)))</formula>
    </cfRule>
  </conditionalFormatting>
  <conditionalFormatting sqref="U5:U6">
    <cfRule type="duplicateValues" dxfId="125" priority="1794"/>
    <cfRule type="iconSet" priority="1793">
      <iconSet>
        <cfvo type="percent" val="0"/>
        <cfvo type="percent" val="12"/>
        <cfvo type="percent" val="13"/>
      </iconSet>
    </cfRule>
  </conditionalFormatting>
  <conditionalFormatting sqref="U7:U8">
    <cfRule type="iconSet" priority="1791">
      <iconSet>
        <cfvo type="percent" val="0"/>
        <cfvo type="percent" val="12"/>
        <cfvo type="percent" val="13"/>
      </iconSet>
    </cfRule>
    <cfRule type="duplicateValues" dxfId="124" priority="1792"/>
  </conditionalFormatting>
  <conditionalFormatting sqref="U9:U10">
    <cfRule type="duplicateValues" dxfId="123" priority="1790"/>
    <cfRule type="iconSet" priority="1789">
      <iconSet>
        <cfvo type="percent" val="0"/>
        <cfvo type="percent" val="12"/>
        <cfvo type="percent" val="13"/>
      </iconSet>
    </cfRule>
  </conditionalFormatting>
  <conditionalFormatting sqref="U11:U12">
    <cfRule type="iconSet" priority="1787">
      <iconSet>
        <cfvo type="percent" val="0"/>
        <cfvo type="percent" val="12"/>
        <cfvo type="percent" val="13"/>
      </iconSet>
    </cfRule>
    <cfRule type="duplicateValues" dxfId="122" priority="1788"/>
  </conditionalFormatting>
  <conditionalFormatting sqref="U13:U14">
    <cfRule type="duplicateValues" dxfId="121" priority="1786"/>
    <cfRule type="iconSet" priority="1785">
      <iconSet>
        <cfvo type="percent" val="0"/>
        <cfvo type="percent" val="12"/>
        <cfvo type="percent" val="13"/>
      </iconSet>
    </cfRule>
  </conditionalFormatting>
  <conditionalFormatting sqref="U15:U16">
    <cfRule type="duplicateValues" dxfId="120" priority="1784"/>
    <cfRule type="iconSet" priority="1783">
      <iconSet>
        <cfvo type="percent" val="0"/>
        <cfvo type="percent" val="12"/>
        <cfvo type="percent" val="13"/>
      </iconSet>
    </cfRule>
  </conditionalFormatting>
  <conditionalFormatting sqref="U17:U18">
    <cfRule type="iconSet" priority="1781">
      <iconSet>
        <cfvo type="percent" val="0"/>
        <cfvo type="percent" val="12"/>
        <cfvo type="percent" val="13"/>
      </iconSet>
    </cfRule>
    <cfRule type="duplicateValues" dxfId="119" priority="1782"/>
  </conditionalFormatting>
  <conditionalFormatting sqref="U19:U20">
    <cfRule type="duplicateValues" dxfId="118" priority="1780"/>
    <cfRule type="iconSet" priority="1779">
      <iconSet>
        <cfvo type="percent" val="0"/>
        <cfvo type="percent" val="12"/>
        <cfvo type="percent" val="13"/>
      </iconSet>
    </cfRule>
  </conditionalFormatting>
  <conditionalFormatting sqref="U21:U22">
    <cfRule type="duplicateValues" dxfId="117" priority="1778"/>
    <cfRule type="iconSet" priority="1777">
      <iconSet>
        <cfvo type="percent" val="0"/>
        <cfvo type="percent" val="12"/>
        <cfvo type="percent" val="13"/>
      </iconSet>
    </cfRule>
  </conditionalFormatting>
  <conditionalFormatting sqref="U23:U24">
    <cfRule type="iconSet" priority="1775">
      <iconSet>
        <cfvo type="percent" val="0"/>
        <cfvo type="percent" val="12"/>
        <cfvo type="percent" val="13"/>
      </iconSet>
    </cfRule>
    <cfRule type="duplicateValues" dxfId="116" priority="1776"/>
  </conditionalFormatting>
  <conditionalFormatting sqref="U25:U26">
    <cfRule type="duplicateValues" dxfId="115" priority="1774"/>
    <cfRule type="iconSet" priority="1773">
      <iconSet>
        <cfvo type="percent" val="0"/>
        <cfvo type="percent" val="12"/>
        <cfvo type="percent" val="13"/>
      </iconSet>
    </cfRule>
  </conditionalFormatting>
  <conditionalFormatting sqref="U27:U28">
    <cfRule type="iconSet" priority="1771">
      <iconSet>
        <cfvo type="percent" val="0"/>
        <cfvo type="percent" val="12"/>
        <cfvo type="percent" val="13"/>
      </iconSet>
    </cfRule>
    <cfRule type="duplicateValues" dxfId="114" priority="1772"/>
  </conditionalFormatting>
  <conditionalFormatting sqref="U29:U30">
    <cfRule type="duplicateValues" dxfId="113" priority="1770"/>
    <cfRule type="iconSet" priority="1769">
      <iconSet>
        <cfvo type="percent" val="0"/>
        <cfvo type="percent" val="12"/>
        <cfvo type="percent" val="13"/>
      </iconSet>
    </cfRule>
  </conditionalFormatting>
  <conditionalFormatting sqref="U31:U32">
    <cfRule type="duplicateValues" dxfId="112" priority="1768"/>
    <cfRule type="iconSet" priority="1767">
      <iconSet>
        <cfvo type="percent" val="0"/>
        <cfvo type="percent" val="12"/>
        <cfvo type="percent" val="13"/>
      </iconSet>
    </cfRule>
  </conditionalFormatting>
  <conditionalFormatting sqref="U33:U34">
    <cfRule type="duplicateValues" dxfId="111" priority="1766"/>
    <cfRule type="iconSet" priority="1765">
      <iconSet>
        <cfvo type="percent" val="0"/>
        <cfvo type="percent" val="12"/>
        <cfvo type="percent" val="13"/>
      </iconSet>
    </cfRule>
  </conditionalFormatting>
  <conditionalFormatting sqref="AC5:AC6">
    <cfRule type="iconSet" priority="1763">
      <iconSet>
        <cfvo type="percent" val="0"/>
        <cfvo type="percent" val="12"/>
        <cfvo type="percent" val="13"/>
      </iconSet>
    </cfRule>
    <cfRule type="duplicateValues" dxfId="110" priority="1764"/>
  </conditionalFormatting>
  <conditionalFormatting sqref="AC7:AC8">
    <cfRule type="duplicateValues" dxfId="109" priority="1762"/>
    <cfRule type="iconSet" priority="1761">
      <iconSet>
        <cfvo type="percent" val="0"/>
        <cfvo type="percent" val="12"/>
        <cfvo type="percent" val="13"/>
      </iconSet>
    </cfRule>
  </conditionalFormatting>
  <conditionalFormatting sqref="AC9:AC10">
    <cfRule type="duplicateValues" dxfId="108" priority="1760"/>
    <cfRule type="iconSet" priority="1759">
      <iconSet>
        <cfvo type="percent" val="0"/>
        <cfvo type="percent" val="12"/>
        <cfvo type="percent" val="13"/>
      </iconSet>
    </cfRule>
  </conditionalFormatting>
  <conditionalFormatting sqref="AC11:AC12">
    <cfRule type="iconSet" priority="1757">
      <iconSet>
        <cfvo type="percent" val="0"/>
        <cfvo type="percent" val="12"/>
        <cfvo type="percent" val="13"/>
      </iconSet>
    </cfRule>
    <cfRule type="duplicateValues" dxfId="107" priority="1758"/>
  </conditionalFormatting>
  <conditionalFormatting sqref="AC13:AC14">
    <cfRule type="iconSet" priority="1755">
      <iconSet>
        <cfvo type="percent" val="0"/>
        <cfvo type="percent" val="12"/>
        <cfvo type="percent" val="13"/>
      </iconSet>
    </cfRule>
    <cfRule type="duplicateValues" dxfId="106" priority="1756"/>
  </conditionalFormatting>
  <conditionalFormatting sqref="AC15:AC16">
    <cfRule type="iconSet" priority="1753">
      <iconSet>
        <cfvo type="percent" val="0"/>
        <cfvo type="percent" val="12"/>
        <cfvo type="percent" val="13"/>
      </iconSet>
    </cfRule>
    <cfRule type="duplicateValues" dxfId="105" priority="1754"/>
  </conditionalFormatting>
  <conditionalFormatting sqref="AC17:AC18">
    <cfRule type="duplicateValues" dxfId="104" priority="1752"/>
    <cfRule type="iconSet" priority="1751">
      <iconSet>
        <cfvo type="percent" val="0"/>
        <cfvo type="percent" val="12"/>
        <cfvo type="percent" val="13"/>
      </iconSet>
    </cfRule>
  </conditionalFormatting>
  <conditionalFormatting sqref="AC19:AC20">
    <cfRule type="duplicateValues" dxfId="103" priority="1750"/>
    <cfRule type="iconSet" priority="1749">
      <iconSet>
        <cfvo type="percent" val="0"/>
        <cfvo type="percent" val="12"/>
        <cfvo type="percent" val="13"/>
      </iconSet>
    </cfRule>
  </conditionalFormatting>
  <conditionalFormatting sqref="AC21:AC22">
    <cfRule type="duplicateValues" dxfId="102" priority="1748"/>
    <cfRule type="iconSet" priority="1747">
      <iconSet>
        <cfvo type="percent" val="0"/>
        <cfvo type="percent" val="12"/>
        <cfvo type="percent" val="13"/>
      </iconSet>
    </cfRule>
  </conditionalFormatting>
  <conditionalFormatting sqref="AC23:AC24">
    <cfRule type="duplicateValues" dxfId="101" priority="1746"/>
    <cfRule type="iconSet" priority="1745">
      <iconSet>
        <cfvo type="percent" val="0"/>
        <cfvo type="percent" val="12"/>
        <cfvo type="percent" val="13"/>
      </iconSet>
    </cfRule>
  </conditionalFormatting>
  <conditionalFormatting sqref="AC25:AC26">
    <cfRule type="iconSet" priority="1743">
      <iconSet>
        <cfvo type="percent" val="0"/>
        <cfvo type="percent" val="12"/>
        <cfvo type="percent" val="13"/>
      </iconSet>
    </cfRule>
    <cfRule type="duplicateValues" dxfId="100" priority="1744"/>
  </conditionalFormatting>
  <conditionalFormatting sqref="AC27:AC28">
    <cfRule type="duplicateValues" dxfId="99" priority="1742"/>
    <cfRule type="iconSet" priority="1741">
      <iconSet>
        <cfvo type="percent" val="0"/>
        <cfvo type="percent" val="12"/>
        <cfvo type="percent" val="13"/>
      </iconSet>
    </cfRule>
  </conditionalFormatting>
  <conditionalFormatting sqref="AC29:AC30">
    <cfRule type="duplicateValues" dxfId="98" priority="1740"/>
    <cfRule type="iconSet" priority="1739">
      <iconSet>
        <cfvo type="percent" val="0"/>
        <cfvo type="percent" val="12"/>
        <cfvo type="percent" val="13"/>
      </iconSet>
    </cfRule>
  </conditionalFormatting>
  <conditionalFormatting sqref="AC31:AC32">
    <cfRule type="duplicateValues" dxfId="97" priority="1738"/>
    <cfRule type="iconSet" priority="1737">
      <iconSet>
        <cfvo type="percent" val="0"/>
        <cfvo type="percent" val="12"/>
        <cfvo type="percent" val="13"/>
      </iconSet>
    </cfRule>
  </conditionalFormatting>
  <conditionalFormatting sqref="AC33:AC34">
    <cfRule type="duplicateValues" dxfId="96" priority="1736"/>
    <cfRule type="iconSet" priority="1735">
      <iconSet>
        <cfvo type="percent" val="0"/>
        <cfvo type="percent" val="12"/>
        <cfvo type="percent" val="13"/>
      </iconSet>
    </cfRule>
  </conditionalFormatting>
  <conditionalFormatting sqref="AP35:AP36">
    <cfRule type="duplicateValues" dxfId="95" priority="237"/>
    <cfRule type="duplicateValues" dxfId="94" priority="236"/>
    <cfRule type="duplicateValues" dxfId="93" priority="239"/>
  </conditionalFormatting>
  <conditionalFormatting sqref="AQ5">
    <cfRule type="duplicateValues" dxfId="92" priority="610"/>
  </conditionalFormatting>
  <conditionalFormatting sqref="AQ5:AQ6">
    <cfRule type="duplicateValues" dxfId="91" priority="1706"/>
  </conditionalFormatting>
  <conditionalFormatting sqref="AQ5:AQ34">
    <cfRule type="duplicateValues" dxfId="90" priority="1733"/>
  </conditionalFormatting>
  <conditionalFormatting sqref="AQ6 AQ8 AQ10 AQ12 AQ14 AQ16 AQ18 AQ20:AQ22">
    <cfRule type="duplicateValues" dxfId="89" priority="745"/>
    <cfRule type="duplicateValues" dxfId="88" priority="744"/>
    <cfRule type="duplicateValues" dxfId="87" priority="746"/>
  </conditionalFormatting>
  <conditionalFormatting sqref="AQ6 AQ8 AQ10 AQ12 AQ14 AQ16 AQ18 AQ22:AQ28">
    <cfRule type="duplicateValues" dxfId="86" priority="720"/>
    <cfRule type="duplicateValues" dxfId="85" priority="719"/>
    <cfRule type="duplicateValues" dxfId="84" priority="718"/>
  </conditionalFormatting>
  <conditionalFormatting sqref="AQ6 AQ8 AQ10 AQ12 AQ14 AQ16 AQ18 AQ22:AQ34">
    <cfRule type="duplicateValues" dxfId="83" priority="760"/>
    <cfRule type="duplicateValues" dxfId="82" priority="762"/>
    <cfRule type="duplicateValues" dxfId="81" priority="761"/>
  </conditionalFormatting>
  <conditionalFormatting sqref="AQ6">
    <cfRule type="duplicateValues" dxfId="80" priority="1705"/>
    <cfRule type="duplicateValues" dxfId="79" priority="1696"/>
    <cfRule type="duplicateValues" dxfId="78" priority="1695"/>
  </conditionalFormatting>
  <conditionalFormatting sqref="AQ6:AQ7">
    <cfRule type="duplicateValues" dxfId="77" priority="955"/>
    <cfRule type="duplicateValues" dxfId="76" priority="954"/>
    <cfRule type="duplicateValues" dxfId="75" priority="963"/>
  </conditionalFormatting>
  <conditionalFormatting sqref="AQ6:AQ22">
    <cfRule type="duplicateValues" dxfId="74" priority="755"/>
    <cfRule type="duplicateValues" dxfId="73" priority="753"/>
    <cfRule type="duplicateValues" dxfId="72" priority="752"/>
  </conditionalFormatting>
  <conditionalFormatting sqref="AQ6:AQ28">
    <cfRule type="duplicateValues" dxfId="71" priority="726"/>
    <cfRule type="duplicateValues" dxfId="70" priority="725"/>
    <cfRule type="duplicateValues" dxfId="69" priority="734"/>
  </conditionalFormatting>
  <conditionalFormatting sqref="AQ6:AQ34">
    <cfRule type="duplicateValues" dxfId="68" priority="1719"/>
    <cfRule type="duplicateValues" dxfId="67" priority="1707"/>
    <cfRule type="duplicateValues" dxfId="66" priority="1708"/>
  </conditionalFormatting>
  <conditionalFormatting sqref="AQ10:AQ34">
    <cfRule type="duplicateValues" dxfId="65" priority="1734"/>
  </conditionalFormatting>
  <conditionalFormatting sqref="AQ11:AQ34">
    <cfRule type="duplicateValues" dxfId="64" priority="1720"/>
  </conditionalFormatting>
  <conditionalFormatting sqref="AQ27:AQ28">
    <cfRule type="duplicateValues" dxfId="63" priority="735"/>
  </conditionalFormatting>
  <conditionalFormatting sqref="AQ27:AQ34">
    <cfRule type="duplicateValues" dxfId="62" priority="1717"/>
  </conditionalFormatting>
  <conditionalFormatting sqref="AI35 AT35 V35 AD35 N35:O35">
    <cfRule type="colorScale" priority="1732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pageMargins left="0.15" right="0.16" top="0.19" bottom="0.35" header="0.12" footer="0.23"/>
  <pageSetup paperSize="9" orientation="landscape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3FCDFF"/>
  </sheetPr>
  <dimension ref="A1:AW58"/>
  <sheetViews>
    <sheetView zoomScale="60" zoomScaleNormal="60" workbookViewId="0">
      <selection activeCell="A47" sqref="A47"/>
    </sheetView>
  </sheetViews>
  <sheetFormatPr baseColWidth="10" defaultColWidth="11.42578125" defaultRowHeight="18.75"/>
  <cols>
    <col min="1" max="1" width="6.85546875" style="80" customWidth="1"/>
    <col min="2" max="2" width="6.85546875" style="130" customWidth="1"/>
    <col min="3" max="3" width="31" style="80" customWidth="1"/>
    <col min="4" max="4" width="25.7109375" style="80" customWidth="1"/>
    <col min="5" max="5" width="11.7109375" style="80" customWidth="1"/>
    <col min="6" max="6" width="4.7109375" style="80" customWidth="1"/>
    <col min="7" max="7" width="8" style="80" customWidth="1"/>
    <col min="8" max="8" width="7.85546875" style="80" customWidth="1"/>
    <col min="9" max="9" width="30.7109375" style="80" customWidth="1"/>
    <col min="10" max="12" width="10.42578125" style="80" customWidth="1"/>
    <col min="13" max="13" width="9.85546875" style="80" customWidth="1"/>
    <col min="14" max="14" width="8.140625" style="80" customWidth="1"/>
    <col min="15" max="15" width="5.5703125" style="80" customWidth="1"/>
    <col min="16" max="16" width="9.140625" style="80" customWidth="1"/>
    <col min="17" max="17" width="30.7109375" style="80" customWidth="1"/>
    <col min="18" max="20" width="11.42578125" style="80" customWidth="1"/>
    <col min="21" max="21" width="9.85546875" style="80" customWidth="1"/>
    <col min="22" max="22" width="10.5703125" style="80" customWidth="1"/>
    <col min="23" max="23" width="5.7109375" style="80" customWidth="1"/>
    <col min="24" max="24" width="8.28515625" style="80" customWidth="1"/>
    <col min="25" max="25" width="30.7109375" style="80" customWidth="1"/>
    <col min="26" max="26" width="10.5703125" style="80" customWidth="1"/>
    <col min="27" max="28" width="9.140625" style="80" customWidth="1"/>
    <col min="29" max="29" width="9.5703125" style="80" customWidth="1"/>
    <col min="30" max="30" width="8.140625" style="80" customWidth="1"/>
    <col min="31" max="31" width="5.7109375" style="80" customWidth="1"/>
    <col min="32" max="32" width="7.7109375" style="80" customWidth="1"/>
    <col min="33" max="33" width="30.5703125" style="80" customWidth="1"/>
    <col min="34" max="34" width="11" style="80" customWidth="1"/>
    <col min="35" max="35" width="7.85546875" style="80" customWidth="1"/>
    <col min="36" max="36" width="10.7109375" style="80" customWidth="1"/>
    <col min="37" max="37" width="10.42578125" style="80" customWidth="1"/>
    <col min="38" max="38" width="13.5703125" customWidth="1"/>
    <col min="39" max="39" width="6.7109375" customWidth="1"/>
    <col min="40" max="40" width="14.28515625" style="80" hidden="1" customWidth="1"/>
    <col min="41" max="41" width="7.28515625" style="80" hidden="1" customWidth="1"/>
    <col min="42" max="42" width="10.28515625" style="80" hidden="1" customWidth="1"/>
    <col min="43" max="43" width="10.7109375" style="80" customWidth="1"/>
    <col min="44" max="44" width="30.7109375" style="80" customWidth="1"/>
    <col min="45" max="45" width="11.7109375" style="80" customWidth="1"/>
    <col min="46" max="46" width="10.85546875" style="80" customWidth="1"/>
    <col min="47" max="47" width="11.28515625" style="80" customWidth="1"/>
    <col min="48" max="48" width="11" style="80" customWidth="1"/>
    <col min="49" max="49" width="11.42578125" style="80" customWidth="1"/>
    <col min="50" max="50" width="13" style="80" customWidth="1"/>
    <col min="51" max="51" width="12.28515625" style="80" customWidth="1"/>
    <col min="52" max="16384" width="11.42578125" style="80"/>
  </cols>
  <sheetData>
    <row r="1" spans="1:49" ht="68.25" customHeight="1">
      <c r="A1" s="422" t="s">
        <v>29</v>
      </c>
      <c r="B1" s="422"/>
      <c r="C1" s="422"/>
      <c r="D1" s="159" t="s">
        <v>30</v>
      </c>
      <c r="E1" s="158"/>
      <c r="F1" s="158"/>
      <c r="G1" s="158"/>
      <c r="H1" s="158"/>
      <c r="I1" s="423" t="s">
        <v>31</v>
      </c>
      <c r="J1" s="423"/>
      <c r="K1" s="423"/>
      <c r="L1" s="423"/>
      <c r="M1" s="42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N1" s="1"/>
      <c r="AO1" s="1"/>
      <c r="AP1" s="1"/>
      <c r="AQ1" s="1"/>
      <c r="AR1" s="1"/>
      <c r="AS1" s="1"/>
      <c r="AT1" s="1"/>
      <c r="AU1" s="1"/>
      <c r="AV1" s="1"/>
    </row>
    <row r="2" spans="1:49" ht="34.5" customHeight="1" thickBot="1">
      <c r="A2" s="296"/>
      <c r="B2" s="296"/>
      <c r="C2" s="296"/>
      <c r="D2" s="159"/>
      <c r="E2" s="158"/>
      <c r="F2" s="158"/>
      <c r="G2" s="158"/>
      <c r="H2" s="158"/>
      <c r="I2" s="283"/>
      <c r="J2" s="283"/>
      <c r="K2" s="283"/>
      <c r="L2" s="283"/>
      <c r="M2" s="28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N2" s="1"/>
      <c r="AO2" s="1"/>
      <c r="AP2" s="1"/>
      <c r="AQ2" s="1"/>
      <c r="AR2" s="1"/>
      <c r="AS2" s="1"/>
      <c r="AT2" s="1"/>
      <c r="AU2" s="1"/>
      <c r="AV2" s="1"/>
    </row>
    <row r="3" spans="1:49" ht="30" customHeight="1" thickBot="1">
      <c r="A3" s="2"/>
      <c r="B3" s="279"/>
      <c r="C3" s="3"/>
      <c r="D3" s="3"/>
      <c r="E3" s="295" t="s">
        <v>15</v>
      </c>
      <c r="F3" s="3"/>
      <c r="G3" s="1"/>
      <c r="H3" s="1"/>
      <c r="I3" s="11" t="s">
        <v>5</v>
      </c>
      <c r="J3" s="1"/>
      <c r="K3" s="416" t="s">
        <v>124</v>
      </c>
      <c r="L3" s="418" t="s">
        <v>123</v>
      </c>
      <c r="M3" s="1"/>
      <c r="N3" s="1"/>
      <c r="O3" s="11"/>
      <c r="P3" s="11"/>
      <c r="Q3" s="11" t="s">
        <v>6</v>
      </c>
      <c r="R3" s="1"/>
      <c r="S3" s="416" t="s">
        <v>124</v>
      </c>
      <c r="T3" s="418" t="s">
        <v>123</v>
      </c>
      <c r="U3" s="1"/>
      <c r="V3" s="1"/>
      <c r="W3" s="1"/>
      <c r="X3" s="11"/>
      <c r="Y3" s="11" t="s">
        <v>7</v>
      </c>
      <c r="Z3" s="1"/>
      <c r="AA3" s="416" t="s">
        <v>124</v>
      </c>
      <c r="AB3" s="418" t="s">
        <v>123</v>
      </c>
      <c r="AC3" s="1"/>
      <c r="AD3" s="1"/>
      <c r="AE3" s="1"/>
      <c r="AF3" s="1"/>
      <c r="AG3" s="1"/>
      <c r="AH3" s="436" t="s">
        <v>19</v>
      </c>
      <c r="AI3" s="437"/>
      <c r="AJ3" s="438"/>
      <c r="AK3" s="450" t="s">
        <v>124</v>
      </c>
      <c r="AL3" s="428" t="s">
        <v>123</v>
      </c>
      <c r="AN3" s="81"/>
      <c r="AO3" s="81"/>
      <c r="AP3" s="79"/>
      <c r="AQ3" s="433" t="s">
        <v>12</v>
      </c>
      <c r="AR3" s="434"/>
      <c r="AS3" s="434"/>
      <c r="AT3" s="434"/>
      <c r="AU3" s="435"/>
      <c r="AV3" s="450" t="s">
        <v>124</v>
      </c>
      <c r="AW3" s="428" t="s">
        <v>123</v>
      </c>
    </row>
    <row r="4" spans="1:49" ht="27.75" customHeight="1" thickBot="1">
      <c r="A4" s="82"/>
      <c r="B4" s="280"/>
      <c r="C4" s="311" t="s">
        <v>120</v>
      </c>
      <c r="D4" s="84" t="s">
        <v>14</v>
      </c>
      <c r="E4" s="288" t="s">
        <v>63</v>
      </c>
      <c r="F4" s="3"/>
      <c r="G4" s="30"/>
      <c r="H4" s="309" t="s">
        <v>17</v>
      </c>
      <c r="I4" s="340" t="s">
        <v>10</v>
      </c>
      <c r="J4" s="339" t="s">
        <v>4</v>
      </c>
      <c r="K4" s="417"/>
      <c r="L4" s="419"/>
      <c r="M4" s="337" t="s">
        <v>11</v>
      </c>
      <c r="N4" s="338" t="s">
        <v>8</v>
      </c>
      <c r="O4" s="31"/>
      <c r="P4" s="309" t="s">
        <v>17</v>
      </c>
      <c r="Q4" s="340" t="s">
        <v>10</v>
      </c>
      <c r="R4" s="339" t="s">
        <v>4</v>
      </c>
      <c r="S4" s="417"/>
      <c r="T4" s="419"/>
      <c r="U4" s="337" t="s">
        <v>11</v>
      </c>
      <c r="V4" s="338" t="s">
        <v>8</v>
      </c>
      <c r="W4" s="32"/>
      <c r="X4" s="309" t="s">
        <v>17</v>
      </c>
      <c r="Y4" s="340" t="s">
        <v>10</v>
      </c>
      <c r="Z4" s="339" t="s">
        <v>4</v>
      </c>
      <c r="AA4" s="417"/>
      <c r="AB4" s="419"/>
      <c r="AC4" s="337" t="s">
        <v>11</v>
      </c>
      <c r="AD4" s="338" t="s">
        <v>8</v>
      </c>
      <c r="AE4" s="1"/>
      <c r="AF4" s="1"/>
      <c r="AG4" s="257" t="s">
        <v>0</v>
      </c>
      <c r="AH4" s="267" t="s">
        <v>1</v>
      </c>
      <c r="AI4" s="307" t="s">
        <v>2</v>
      </c>
      <c r="AJ4" s="305" t="s">
        <v>11</v>
      </c>
      <c r="AK4" s="451"/>
      <c r="AL4" s="444"/>
      <c r="AN4" s="85" t="s">
        <v>3</v>
      </c>
      <c r="AO4" s="165"/>
      <c r="AP4" s="211" t="s">
        <v>18</v>
      </c>
      <c r="AQ4" s="224" t="s">
        <v>16</v>
      </c>
      <c r="AR4" s="257" t="s">
        <v>0</v>
      </c>
      <c r="AS4" s="267" t="s">
        <v>1</v>
      </c>
      <c r="AT4" s="256" t="s">
        <v>2</v>
      </c>
      <c r="AU4" s="215" t="s">
        <v>11</v>
      </c>
      <c r="AV4" s="451"/>
      <c r="AW4" s="444"/>
    </row>
    <row r="5" spans="1:49" ht="23.1" customHeight="1">
      <c r="A5" s="86">
        <v>1</v>
      </c>
      <c r="B5" s="259"/>
      <c r="C5" s="183"/>
      <c r="D5" s="184"/>
      <c r="E5" s="289"/>
      <c r="G5" s="292">
        <v>1</v>
      </c>
      <c r="H5" s="424">
        <v>1</v>
      </c>
      <c r="I5" s="39" t="str">
        <f t="shared" ref="I5:I36" si="0">IF(ISNA(MATCH(G5,$E$5:$E$36,0)),"",INDEX($C$5:$C$36,MATCH(G5,$E$5:$E$36,0)))</f>
        <v/>
      </c>
      <c r="J5" s="39">
        <f>IF(M5+M6=0,0,IF(M5=M6,2,IF(M5&lt;M6,1,5)))</f>
        <v>0</v>
      </c>
      <c r="K5" s="39">
        <f>IF(N6="","",IF(OR(AND(N6&gt;0,N6&lt;5)),1,0))</f>
        <v>0</v>
      </c>
      <c r="L5" s="39">
        <f t="shared" ref="L5:L26" si="1">IF(N5="","",IF(OR(AND(N5&lt;14,N5&gt;7)),1,0))</f>
        <v>0</v>
      </c>
      <c r="M5" s="122"/>
      <c r="N5" s="39">
        <f>SUM(M5-M6)</f>
        <v>0</v>
      </c>
      <c r="O5" s="1"/>
      <c r="P5" s="431">
        <v>16</v>
      </c>
      <c r="Q5" s="15" t="str">
        <f>IF(M5=M6," ",IF(M5&gt;M6,I5,I6))</f>
        <v xml:space="preserve"> </v>
      </c>
      <c r="R5" s="66">
        <f>IF(U5+U6=0,0,IF(U5=U6,2,IF(U5&lt;U6,1,5)))</f>
        <v>0</v>
      </c>
      <c r="S5" s="39">
        <f>IF(V6="","",IF(OR(AND(V6&gt;0,V6&lt;5)),1,0))</f>
        <v>0</v>
      </c>
      <c r="T5" s="39">
        <f t="shared" ref="T5:T36" si="2">IF(V5="","",IF(OR(AND(V5&lt;14,V5&gt;7)),1,0))</f>
        <v>0</v>
      </c>
      <c r="U5" s="122"/>
      <c r="V5" s="8">
        <f>SUM(U5-U6)</f>
        <v>0</v>
      </c>
      <c r="W5" s="1"/>
      <c r="X5" s="431">
        <v>8</v>
      </c>
      <c r="Y5" s="25" t="str">
        <f>IF(U5=U6," ",IF(U5&gt;U6,Q5,Q6))</f>
        <v xml:space="preserve"> </v>
      </c>
      <c r="Z5" s="34">
        <f>IF(AC5+AC6=0,0,IF(AC5=AC6,2,IF(AC5&lt;AC6,1,5)))</f>
        <v>0</v>
      </c>
      <c r="AA5" s="39">
        <f>IF(AD6="","",IF(OR(AND(AD6&gt;0,AD6&lt;5)),1,0))</f>
        <v>0</v>
      </c>
      <c r="AB5" s="39">
        <f t="shared" ref="AB5:AB36" si="3">IF(AD5="","",IF(OR(AND(AD5&lt;14,AD5&gt;7)),1,0))</f>
        <v>0</v>
      </c>
      <c r="AC5" s="122"/>
      <c r="AD5" s="8">
        <f>SUM(AC5-AC6)</f>
        <v>0</v>
      </c>
      <c r="AE5" s="1"/>
      <c r="AF5" s="12">
        <v>1</v>
      </c>
      <c r="AG5" s="8" t="str">
        <f>+I5</f>
        <v/>
      </c>
      <c r="AH5" s="39">
        <f>SUM(IFERROR(VLOOKUP(AG5,I$5:N$36,2,0),0),IFERROR(VLOOKUP(AG5,I$5:N$36,3,0),0),IFERROR(VLOOKUP(AG5,I$5:N$36,4,0),0),IFERROR(VLOOKUP(AG5,Q$5:V$36,2,0),0),IFERROR(VLOOKUP(AG5,Q$5:V$36,3,0),0),IFERROR(VLOOKUP(AG5,Q$5:V$36,4,0),0),IFERROR(VLOOKUP(AG5,Y$5:AD$36,2,0),0),IFERROR(VLOOKUP(AG5,Y$5:AD$36,3,0),0),IFERROR(VLOOKUP(AG5,Y$5:AD$36,4,0),0))</f>
        <v>0</v>
      </c>
      <c r="AI5" s="39">
        <f>SUM(IFERROR(VLOOKUP(AG5,I$5:O$36,6,0),0),IFERROR(VLOOKUP(AG5,Q$5:V$36,6,0),0),IFERROR(VLOOKUP(AG5,Y$5:AD$36,6,0),0))</f>
        <v>0</v>
      </c>
      <c r="AJ5" s="34">
        <f>SUM(IFERROR(VLOOKUP(AG5,I$5:N$36,5,0),0),IFERROR(VLOOKUP(AG5,Q$5:V$36,5,0),0),IFERROR(VLOOKUP(AG5,Y$5:AD$36,5,0),0))</f>
        <v>0</v>
      </c>
      <c r="AK5" s="341">
        <f>SUM(IFERROR(VLOOKUP(AG5,I$5:N$36,3,0),0),IFERROR(VLOOKUP(AG5,Q$5:V$36,3,0),0),IFERROR(VLOOKUP(AG5,Y$5:AD$36,3,0),0))</f>
        <v>0</v>
      </c>
      <c r="AL5" s="34">
        <f>SUM(IFERROR(VLOOKUP(AG5,I$5:N$36,4,0),0),IFERROR(VLOOKUP(AG5,Q$5:V$36,4,0),0),IFERROR(VLOOKUP(AG5,Y$5:AD$36,4,0),0))</f>
        <v>0</v>
      </c>
      <c r="AN5" s="179" t="str">
        <f>IF(OR(AG5="",AH5="",AI5="",AJ5=""),"",RANK(AH5,$AH$5:$AH$36)+SUM(-AI5/100)-(AJ5/10000)-(+AL5/1000000)-(+AK5/10000000)+COUNTIF(AG$5:AG$36,"&lt;="&amp;AG5+1)/1000000+ROW()/10000000)</f>
        <v/>
      </c>
      <c r="AO5"/>
      <c r="AP5" s="62" t="str">
        <f>IF(AG5="","",SMALL(AN$5:AN$36,ROWS(AH$5:AH5)))</f>
        <v/>
      </c>
      <c r="AQ5" s="75" t="str">
        <f>IF(AP5="","",1)</f>
        <v/>
      </c>
      <c r="AR5" s="76" t="str">
        <f t="shared" ref="AR5:AR36" si="4">IF(OR(AG5="",AH5=""),"",INDEX($AG$5:$AG$36,MATCH(AP5,$AN$5:$AN$36,0)))</f>
        <v/>
      </c>
      <c r="AS5" s="75" t="str">
        <f t="shared" ref="AS5:AS36" si="5">IF(AG5="","",INDEX($AH$5:$AH$36,MATCH(AP5,$AN$5:$AN$36,0)))</f>
        <v/>
      </c>
      <c r="AT5" s="391" t="str">
        <f t="shared" ref="AT5:AT36" si="6">IF(AG5="","",INDEX($AI$5:$AI$36,MATCH(AP5,$AN$5:$AN$36,0)))</f>
        <v/>
      </c>
      <c r="AU5" s="74" t="str">
        <f t="shared" ref="AU5:AU36" si="7">IF(AG5="","",INDEX($AJ$5:$AJ$36,MATCH(AP5,$AN$5:$AN$36,0)))</f>
        <v/>
      </c>
      <c r="AV5" s="344" t="str">
        <f>IF(AG5="","",INDEX($AK$5:$AK$36,MATCH(AP5,$AN$5:$AN$36,0)))</f>
        <v/>
      </c>
      <c r="AW5" s="74" t="str">
        <f>IF(AG5="","",INDEX($AL$5:$AL$36,MATCH(AP5,$AN$5:$AN$36,0)))</f>
        <v/>
      </c>
    </row>
    <row r="6" spans="1:49" ht="23.1" customHeight="1" thickBot="1">
      <c r="A6" s="7">
        <v>2</v>
      </c>
      <c r="B6" s="260"/>
      <c r="C6" s="185"/>
      <c r="D6" s="186"/>
      <c r="E6" s="290"/>
      <c r="G6" s="293">
        <v>2</v>
      </c>
      <c r="H6" s="425"/>
      <c r="I6" s="59" t="str">
        <f t="shared" si="0"/>
        <v/>
      </c>
      <c r="J6" s="40">
        <f>IF(M5+M6=0,0,IF(M5=M6,2,IF(M5&gt;M6,1,5)))</f>
        <v>0</v>
      </c>
      <c r="K6" s="59">
        <f>IF(N5="","",IF(OR(AND(N5&gt;0,N5&lt;5)),1,0))</f>
        <v>0</v>
      </c>
      <c r="L6" s="59">
        <f t="shared" si="1"/>
        <v>0</v>
      </c>
      <c r="M6" s="123"/>
      <c r="N6" s="9">
        <f>SUM(M6-M5)</f>
        <v>0</v>
      </c>
      <c r="O6" s="1"/>
      <c r="P6" s="432"/>
      <c r="Q6" s="16" t="str">
        <f>IF(M7=M8," ",IF(M7&gt;M8,I7,I8))</f>
        <v xml:space="preserve"> </v>
      </c>
      <c r="R6" s="116">
        <f>IF(U5+U6=0,0,IF(U5=U6,2,IF(U5&gt;U6,1,5)))</f>
        <v>0</v>
      </c>
      <c r="S6" s="59">
        <f>IF(V5="","",IF(OR(AND(V5&gt;0,V5&lt;5)),1,0))</f>
        <v>0</v>
      </c>
      <c r="T6" s="59">
        <f t="shared" si="2"/>
        <v>0</v>
      </c>
      <c r="U6" s="123"/>
      <c r="V6" s="9">
        <f>SUM(U6-U5)</f>
        <v>0</v>
      </c>
      <c r="W6" s="1"/>
      <c r="X6" s="432"/>
      <c r="Y6" s="29" t="str">
        <f>IF(U7=U8," ",IF(U7&gt;U8,Q7,Q8))</f>
        <v xml:space="preserve"> </v>
      </c>
      <c r="Z6" s="36">
        <f>IF(AC5+AC6=0,0,IF(AC5=AC6,2,IF(AC5&gt;AC6,1,5)))</f>
        <v>0</v>
      </c>
      <c r="AA6" s="59">
        <f>IF(AD5="","",IF(OR(AND(AD5&gt;0,AD5&lt;5)),1,0))</f>
        <v>0</v>
      </c>
      <c r="AB6" s="59">
        <f t="shared" si="3"/>
        <v>0</v>
      </c>
      <c r="AC6" s="123"/>
      <c r="AD6" s="9">
        <f>SUM(AC6-AC5)</f>
        <v>0</v>
      </c>
      <c r="AE6" s="1"/>
      <c r="AF6" s="13">
        <v>2</v>
      </c>
      <c r="AG6" s="126" t="str">
        <f t="shared" ref="AG6:AG36" si="8">+I6</f>
        <v/>
      </c>
      <c r="AH6" s="59">
        <f t="shared" ref="AH6:AH36" si="9">SUM(IFERROR(VLOOKUP(AG6,I$5:N$36,2,0),0),IFERROR(VLOOKUP(AG6,I$5:N$36,3,0),0),IFERROR(VLOOKUP(AG6,I$5:N$36,4,0),0),IFERROR(VLOOKUP(AG6,Q$5:V$36,2,0),0),IFERROR(VLOOKUP(AG6,Q$5:V$36,3,0),0),IFERROR(VLOOKUP(AG6,Q$5:V$36,4,0),0),IFERROR(VLOOKUP(AG6,Y$5:AD$36,2,0),0),IFERROR(VLOOKUP(AG6,Y$5:AD$36,3,0),0),IFERROR(VLOOKUP(AG6,Y$5:AD$36,4,0),0))</f>
        <v>0</v>
      </c>
      <c r="AI6" s="59">
        <f t="shared" ref="AI6:AI36" si="10">SUM(IFERROR(VLOOKUP(AG6,I$5:O$36,6,0),0),IFERROR(VLOOKUP(AG6,Q$5:V$36,6,0),0),IFERROR(VLOOKUP(AG6,Y$5:AD$36,6,0),0))</f>
        <v>0</v>
      </c>
      <c r="AJ6" s="36">
        <f t="shared" ref="AJ6:AJ36" si="11">SUM(IFERROR(VLOOKUP(AG6,I$5:N$36,5,0),0),IFERROR(VLOOKUP(AG6,Q$5:V$36,5,0),0),IFERROR(VLOOKUP(AG6,Y$5:AD$36,5,0),0))</f>
        <v>0</v>
      </c>
      <c r="AK6" s="342">
        <f t="shared" ref="AK6:AK36" si="12">SUM(IFERROR(VLOOKUP(AG6,I$5:N$36,3,0),0),IFERROR(VLOOKUP(AG6,Q$5:V$36,3,0),0),IFERROR(VLOOKUP(AG6,Y$5:AD$36,3,0),0))</f>
        <v>0</v>
      </c>
      <c r="AL6" s="36">
        <f t="shared" ref="AL6:AL36" si="13">SUM(IFERROR(VLOOKUP(AG6,I$5:N$36,4,0),0),IFERROR(VLOOKUP(AG6,Q$5:V$36,4,0),0),IFERROR(VLOOKUP(AG6,Y$5:AD$36,4,0),0))</f>
        <v>0</v>
      </c>
      <c r="AN6" s="179" t="str">
        <f t="shared" ref="AN6:AN36" si="14">IF(OR(AG6="",AH6="",AI6="",AJ6=""),"",RANK(AH6,$AH$5:$AH$36)+SUM(-AI6/100)-(AJ6/10000)-(+AL6/1000000)-(+AK6/10000000)+COUNTIF(AG$5:AG$36,"&lt;="&amp;AG6+1)/1000000+ROW()/10000000)</f>
        <v/>
      </c>
      <c r="AO6"/>
      <c r="AP6" s="62" t="str">
        <f>IF(AG6="","",SMALL(AN$5:AN$36,ROWS(AH$5:AH6)))</f>
        <v/>
      </c>
      <c r="AQ6" s="64" t="str">
        <f>IF(AP6="","",IF(AND(AT5=AT6,AU5=AU6),AQ5,$AQ$5+1))</f>
        <v/>
      </c>
      <c r="AR6" s="76" t="str">
        <f t="shared" si="4"/>
        <v/>
      </c>
      <c r="AS6" s="76" t="str">
        <f t="shared" si="5"/>
        <v/>
      </c>
      <c r="AT6" s="281" t="str">
        <f t="shared" si="6"/>
        <v/>
      </c>
      <c r="AU6" s="137" t="str">
        <f t="shared" si="7"/>
        <v/>
      </c>
      <c r="AV6" s="345" t="str">
        <f t="shared" ref="AV6:AV36" si="15">IF(AG6="","",INDEX($AK$5:$AK$36,MATCH(AP6,$AN$5:$AN$36,0)))</f>
        <v/>
      </c>
      <c r="AW6" s="137" t="str">
        <f t="shared" ref="AW6:AW36" si="16">IF(AG6="","",INDEX($AL$5:$AL$36,MATCH(AP6,$AN$5:$AN$36,0)))</f>
        <v/>
      </c>
    </row>
    <row r="7" spans="1:49" ht="23.1" customHeight="1">
      <c r="A7" s="7">
        <v>3</v>
      </c>
      <c r="B7" s="260"/>
      <c r="C7" s="185"/>
      <c r="D7" s="186"/>
      <c r="E7" s="290"/>
      <c r="G7" s="293">
        <v>3</v>
      </c>
      <c r="H7" s="424">
        <v>2</v>
      </c>
      <c r="I7" s="39" t="str">
        <f t="shared" si="0"/>
        <v/>
      </c>
      <c r="J7" s="39">
        <f>IF(M7+M8=0,0,IF(M7=M8,2,IF(M7&lt;M8,1,5)))</f>
        <v>0</v>
      </c>
      <c r="K7" s="39">
        <f>IF(N8="","",IF(OR(AND(N8&gt;0,N8&lt;5)),1,0))</f>
        <v>0</v>
      </c>
      <c r="L7" s="39">
        <f t="shared" si="1"/>
        <v>0</v>
      </c>
      <c r="M7" s="122"/>
      <c r="N7" s="8">
        <f t="shared" ref="N7" si="17">SUM(M7-M8)</f>
        <v>0</v>
      </c>
      <c r="O7" s="1"/>
      <c r="P7" s="431">
        <v>15</v>
      </c>
      <c r="Q7" s="15" t="str">
        <f>IF(M9=M10," ",IF(M9&gt;M10,I9,I10))</f>
        <v xml:space="preserve"> </v>
      </c>
      <c r="R7" s="66">
        <f>IF(U7+U8=0,0,IF(U7=U8,2,IF(U7&lt;U8,1,5)))</f>
        <v>0</v>
      </c>
      <c r="S7" s="39">
        <f>IF(V8="","",IF(OR(AND(V8&gt;0,V8&lt;5)),1,0))</f>
        <v>0</v>
      </c>
      <c r="T7" s="39">
        <f t="shared" si="2"/>
        <v>0</v>
      </c>
      <c r="U7" s="122"/>
      <c r="V7" s="65">
        <f t="shared" ref="V7" si="18">SUM(U7-U8)</f>
        <v>0</v>
      </c>
      <c r="W7" s="1"/>
      <c r="X7" s="431">
        <v>7</v>
      </c>
      <c r="Y7" s="15" t="str">
        <f>IF(U9=U10," ",IF(U9&gt;U10,Q9,Q10))</f>
        <v xml:space="preserve"> </v>
      </c>
      <c r="Z7" s="34">
        <f>IF(AC7+AC8=0,0,IF(AC7=AC8,2,IF(AC7&lt;AC8,1,5)))</f>
        <v>0</v>
      </c>
      <c r="AA7" s="39">
        <f>IF(AD8="","",IF(OR(AND(AD8&gt;0,AD8&lt;5)),1,0))</f>
        <v>0</v>
      </c>
      <c r="AB7" s="39">
        <f t="shared" si="3"/>
        <v>0</v>
      </c>
      <c r="AC7" s="122"/>
      <c r="AD7" s="65">
        <f t="shared" ref="AD7" si="19">SUM(AC7-AC8)</f>
        <v>0</v>
      </c>
      <c r="AE7" s="1"/>
      <c r="AF7" s="13">
        <v>3</v>
      </c>
      <c r="AG7" s="126" t="str">
        <f t="shared" si="8"/>
        <v/>
      </c>
      <c r="AH7" s="59">
        <f t="shared" si="9"/>
        <v>0</v>
      </c>
      <c r="AI7" s="59">
        <f t="shared" si="10"/>
        <v>0</v>
      </c>
      <c r="AJ7" s="36">
        <f t="shared" si="11"/>
        <v>0</v>
      </c>
      <c r="AK7" s="342">
        <f t="shared" si="12"/>
        <v>0</v>
      </c>
      <c r="AL7" s="36">
        <f t="shared" si="13"/>
        <v>0</v>
      </c>
      <c r="AN7" s="179" t="str">
        <f t="shared" si="14"/>
        <v/>
      </c>
      <c r="AO7"/>
      <c r="AP7" s="62" t="str">
        <f>IF(AG7="","",SMALL(AN$5:AN$36,ROWS(AH$5:AH7)))</f>
        <v/>
      </c>
      <c r="AQ7" s="64" t="str">
        <f>IF(AP7="","",IF(AND(AT6=AT7,AU6=AU7),AQ6,$AQ$5+2))</f>
        <v/>
      </c>
      <c r="AR7" s="76" t="str">
        <f t="shared" si="4"/>
        <v/>
      </c>
      <c r="AS7" s="76" t="str">
        <f t="shared" si="5"/>
        <v/>
      </c>
      <c r="AT7" s="281" t="str">
        <f t="shared" si="6"/>
        <v/>
      </c>
      <c r="AU7" s="137" t="str">
        <f t="shared" si="7"/>
        <v/>
      </c>
      <c r="AV7" s="345" t="str">
        <f t="shared" si="15"/>
        <v/>
      </c>
      <c r="AW7" s="137" t="str">
        <f t="shared" si="16"/>
        <v/>
      </c>
    </row>
    <row r="8" spans="1:49" ht="23.1" customHeight="1" thickBot="1">
      <c r="A8" s="7">
        <v>4</v>
      </c>
      <c r="B8" s="260"/>
      <c r="C8" s="185"/>
      <c r="D8" s="186"/>
      <c r="E8" s="290"/>
      <c r="G8" s="293">
        <v>4</v>
      </c>
      <c r="H8" s="425"/>
      <c r="I8" s="59" t="str">
        <f t="shared" si="0"/>
        <v/>
      </c>
      <c r="J8" s="40">
        <f>IF(M7+M8=0,0,IF(M7=M8,2,IF(M7&gt;M8,1,5)))</f>
        <v>0</v>
      </c>
      <c r="K8" s="59">
        <f>IF(N7="","",IF(OR(AND(N7&gt;0,N7&lt;5)),1,0))</f>
        <v>0</v>
      </c>
      <c r="L8" s="59">
        <f t="shared" si="1"/>
        <v>0</v>
      </c>
      <c r="M8" s="123"/>
      <c r="N8" s="9">
        <f t="shared" ref="N8" si="20">SUM(M8-M7)</f>
        <v>0</v>
      </c>
      <c r="O8" s="1"/>
      <c r="P8" s="432"/>
      <c r="Q8" s="16" t="str">
        <f>IF(M11=M12," ",IF(M11&gt;M12,I11,I12))</f>
        <v xml:space="preserve"> </v>
      </c>
      <c r="R8" s="116">
        <f>IF(U7+U8=0,0,IF(U7=U8,2,IF(U7&gt;U8,1,5)))</f>
        <v>0</v>
      </c>
      <c r="S8" s="59">
        <f>IF(V7="","",IF(OR(AND(V7&gt;0,V7&lt;5)),1,0))</f>
        <v>0</v>
      </c>
      <c r="T8" s="59">
        <f t="shared" si="2"/>
        <v>0</v>
      </c>
      <c r="U8" s="123"/>
      <c r="V8" s="9">
        <f t="shared" ref="V8" si="21">SUM(U8-U7)</f>
        <v>0</v>
      </c>
      <c r="W8" s="1"/>
      <c r="X8" s="432"/>
      <c r="Y8" s="29" t="str">
        <f>IF(U11=U12," ",IF(U11&gt;U12,Q11,Q12))</f>
        <v xml:space="preserve"> </v>
      </c>
      <c r="Z8" s="40">
        <f>IF(AC7+AC8=0,0,IF(AC7=AC8,2,IF(AC7&gt;AC8,1,5)))</f>
        <v>0</v>
      </c>
      <c r="AA8" s="59">
        <f>IF(AD7="","",IF(OR(AND(AD7&gt;0,AD7&lt;5)),1,0))</f>
        <v>0</v>
      </c>
      <c r="AB8" s="59">
        <f t="shared" si="3"/>
        <v>0</v>
      </c>
      <c r="AC8" s="123"/>
      <c r="AD8" s="9">
        <f t="shared" ref="AD8" si="22">SUM(AC8-AC7)</f>
        <v>0</v>
      </c>
      <c r="AE8" s="1"/>
      <c r="AF8" s="13">
        <v>4</v>
      </c>
      <c r="AG8" s="126" t="str">
        <f t="shared" si="8"/>
        <v/>
      </c>
      <c r="AH8" s="59">
        <f t="shared" si="9"/>
        <v>0</v>
      </c>
      <c r="AI8" s="59">
        <f t="shared" si="10"/>
        <v>0</v>
      </c>
      <c r="AJ8" s="36">
        <f t="shared" si="11"/>
        <v>0</v>
      </c>
      <c r="AK8" s="342">
        <f t="shared" si="12"/>
        <v>0</v>
      </c>
      <c r="AL8" s="36">
        <f t="shared" si="13"/>
        <v>0</v>
      </c>
      <c r="AN8" s="179" t="str">
        <f t="shared" si="14"/>
        <v/>
      </c>
      <c r="AO8"/>
      <c r="AP8" s="62" t="str">
        <f>IF(AG8="","",SMALL(AN$5:AN$36,ROWS(AH$5:AH8)))</f>
        <v/>
      </c>
      <c r="AQ8" s="64" t="str">
        <f>IF(AP8="","",IF(AND(AT7=AT8,AU7=AU8),AQ7,$AQ$5+3))</f>
        <v/>
      </c>
      <c r="AR8" s="76" t="str">
        <f t="shared" si="4"/>
        <v/>
      </c>
      <c r="AS8" s="76" t="str">
        <f t="shared" si="5"/>
        <v/>
      </c>
      <c r="AT8" s="281" t="str">
        <f t="shared" si="6"/>
        <v/>
      </c>
      <c r="AU8" s="137" t="str">
        <f t="shared" si="7"/>
        <v/>
      </c>
      <c r="AV8" s="345" t="str">
        <f t="shared" si="15"/>
        <v/>
      </c>
      <c r="AW8" s="137" t="str">
        <f t="shared" si="16"/>
        <v/>
      </c>
    </row>
    <row r="9" spans="1:49" ht="23.1" customHeight="1">
      <c r="A9" s="7">
        <v>5</v>
      </c>
      <c r="B9" s="260"/>
      <c r="C9" s="185"/>
      <c r="D9" s="186"/>
      <c r="E9" s="290"/>
      <c r="G9" s="293">
        <v>5</v>
      </c>
      <c r="H9" s="424">
        <v>3</v>
      </c>
      <c r="I9" s="39" t="str">
        <f t="shared" si="0"/>
        <v/>
      </c>
      <c r="J9" s="39">
        <f>IF(M9+M10=0,0,IF(M9=M10,2,IF(M9&lt;M10,1,5)))</f>
        <v>0</v>
      </c>
      <c r="K9" s="39">
        <f>IF(N10="","",IF(OR(AND(N10&gt;0,N10&lt;5)),1,0))</f>
        <v>0</v>
      </c>
      <c r="L9" s="39">
        <f t="shared" si="1"/>
        <v>0</v>
      </c>
      <c r="M9" s="122"/>
      <c r="N9" s="8">
        <f t="shared" ref="N9" si="23">SUM(M9-M10)</f>
        <v>0</v>
      </c>
      <c r="O9" s="1"/>
      <c r="P9" s="431">
        <v>14</v>
      </c>
      <c r="Q9" s="15" t="str">
        <f>IF(M13=M14," ",IF(M13&gt;M14,I13,I14))</f>
        <v xml:space="preserve"> </v>
      </c>
      <c r="R9" s="66">
        <f>IF(U9+U10=0,0,IF(U9=U10,2,IF(U9&lt;U10,1,5)))</f>
        <v>0</v>
      </c>
      <c r="S9" s="39">
        <f>IF(V10="","",IF(OR(AND(V10&gt;0,V10&lt;5)),1,0))</f>
        <v>0</v>
      </c>
      <c r="T9" s="39">
        <f t="shared" si="2"/>
        <v>0</v>
      </c>
      <c r="U9" s="122"/>
      <c r="V9" s="65">
        <f t="shared" ref="V9" si="24">SUM(U9-U10)</f>
        <v>0</v>
      </c>
      <c r="W9" s="1"/>
      <c r="X9" s="431">
        <v>6</v>
      </c>
      <c r="Y9" s="69" t="str">
        <f>IF(U13=U14," ",IF(U13&gt;U14,Q13,Q14))</f>
        <v xml:space="preserve"> </v>
      </c>
      <c r="Z9" s="34">
        <f>IF(AC9+AC10=0,0,IF(AC9=AC10,2,IF(AC9&lt;AC10,1,5)))</f>
        <v>0</v>
      </c>
      <c r="AA9" s="39">
        <f>IF(AD10="","",IF(OR(AND(AD10&gt;0,AD10&lt;5)),1,0))</f>
        <v>0</v>
      </c>
      <c r="AB9" s="39">
        <f t="shared" si="3"/>
        <v>0</v>
      </c>
      <c r="AC9" s="122"/>
      <c r="AD9" s="8">
        <f>SUM(AC9-AC10)</f>
        <v>0</v>
      </c>
      <c r="AE9" s="1"/>
      <c r="AF9" s="13">
        <v>5</v>
      </c>
      <c r="AG9" s="126" t="str">
        <f t="shared" si="8"/>
        <v/>
      </c>
      <c r="AH9" s="59">
        <f t="shared" si="9"/>
        <v>0</v>
      </c>
      <c r="AI9" s="59">
        <f t="shared" si="10"/>
        <v>0</v>
      </c>
      <c r="AJ9" s="36">
        <f t="shared" si="11"/>
        <v>0</v>
      </c>
      <c r="AK9" s="342">
        <f t="shared" si="12"/>
        <v>0</v>
      </c>
      <c r="AL9" s="36">
        <f t="shared" si="13"/>
        <v>0</v>
      </c>
      <c r="AN9" s="179" t="str">
        <f t="shared" si="14"/>
        <v/>
      </c>
      <c r="AO9" s="87"/>
      <c r="AP9" s="62" t="str">
        <f>IF(AG9="","",SMALL(AN$5:AN$36,ROWS(AH$5:AH9)))</f>
        <v/>
      </c>
      <c r="AQ9" s="64" t="str">
        <f>IF(AP9="","",IF(AND(AT8=AT9,AU8=AU9),AQ8,$AQ$5+4))</f>
        <v/>
      </c>
      <c r="AR9" s="76" t="str">
        <f t="shared" si="4"/>
        <v/>
      </c>
      <c r="AS9" s="76" t="str">
        <f t="shared" si="5"/>
        <v/>
      </c>
      <c r="AT9" s="281" t="str">
        <f t="shared" si="6"/>
        <v/>
      </c>
      <c r="AU9" s="137" t="str">
        <f t="shared" si="7"/>
        <v/>
      </c>
      <c r="AV9" s="345" t="str">
        <f t="shared" si="15"/>
        <v/>
      </c>
      <c r="AW9" s="137" t="str">
        <f t="shared" si="16"/>
        <v/>
      </c>
    </row>
    <row r="10" spans="1:49" ht="23.1" customHeight="1" thickBot="1">
      <c r="A10" s="7">
        <v>6</v>
      </c>
      <c r="B10" s="260"/>
      <c r="C10" s="185"/>
      <c r="D10" s="186"/>
      <c r="E10" s="290"/>
      <c r="G10" s="293">
        <v>6</v>
      </c>
      <c r="H10" s="425"/>
      <c r="I10" s="59" t="str">
        <f t="shared" si="0"/>
        <v/>
      </c>
      <c r="J10" s="40">
        <f>IF(M9+M10=0,0,IF(M9=M10,2,IF(M9&gt;M10,1,5)))</f>
        <v>0</v>
      </c>
      <c r="K10" s="59">
        <f>IF(N9="","",IF(OR(AND(N9&gt;0,N9&lt;5)),1,0))</f>
        <v>0</v>
      </c>
      <c r="L10" s="59">
        <f t="shared" si="1"/>
        <v>0</v>
      </c>
      <c r="M10" s="123"/>
      <c r="N10" s="9">
        <f t="shared" ref="N10" si="25">SUM(M10-M9)</f>
        <v>0</v>
      </c>
      <c r="O10" s="1"/>
      <c r="P10" s="432"/>
      <c r="Q10" s="16" t="str">
        <f>IF(M15=M16," ",IF(M15&gt;M16,I15,I16))</f>
        <v xml:space="preserve"> </v>
      </c>
      <c r="R10" s="116">
        <f>IF(U9+U10=0,0,IF(U9=U10,2,IF(U9&gt;U10,1,5)))</f>
        <v>0</v>
      </c>
      <c r="S10" s="59">
        <f>IF(V9="","",IF(OR(AND(V9&gt;0,V9&lt;5)),1,0))</f>
        <v>0</v>
      </c>
      <c r="T10" s="59">
        <f t="shared" si="2"/>
        <v>0</v>
      </c>
      <c r="U10" s="123"/>
      <c r="V10" s="9">
        <f t="shared" ref="V10" si="26">SUM(U10-U9)</f>
        <v>0</v>
      </c>
      <c r="W10" s="1"/>
      <c r="X10" s="432"/>
      <c r="Y10" s="29" t="str">
        <f>IF(U15=U16," ",IF(U15&gt;U16,Q15,Q16))</f>
        <v xml:space="preserve"> </v>
      </c>
      <c r="Z10" s="114">
        <f>IF(AC9+AC10=0,0,IF(AC9=AC10,2,IF(AC9&gt;AC10,1,5)))</f>
        <v>0</v>
      </c>
      <c r="AA10" s="59">
        <f>IF(AD9="","",IF(OR(AND(AD9&gt;0,AD9&lt;5)),1,0))</f>
        <v>0</v>
      </c>
      <c r="AB10" s="59">
        <f t="shared" si="3"/>
        <v>0</v>
      </c>
      <c r="AC10" s="123"/>
      <c r="AD10" s="60">
        <f>SUM(AC10-AC9)</f>
        <v>0</v>
      </c>
      <c r="AE10" s="1"/>
      <c r="AF10" s="13">
        <v>6</v>
      </c>
      <c r="AG10" s="126" t="str">
        <f t="shared" si="8"/>
        <v/>
      </c>
      <c r="AH10" s="59">
        <f t="shared" si="9"/>
        <v>0</v>
      </c>
      <c r="AI10" s="59">
        <f t="shared" si="10"/>
        <v>0</v>
      </c>
      <c r="AJ10" s="36">
        <f t="shared" si="11"/>
        <v>0</v>
      </c>
      <c r="AK10" s="342">
        <f t="shared" si="12"/>
        <v>0</v>
      </c>
      <c r="AL10" s="36">
        <f t="shared" si="13"/>
        <v>0</v>
      </c>
      <c r="AN10" s="179" t="str">
        <f t="shared" si="14"/>
        <v/>
      </c>
      <c r="AO10" s="87"/>
      <c r="AP10" s="62" t="str">
        <f>IF(AG10="","",SMALL(AN$5:AN$36,ROWS(AH$5:AH10)))</f>
        <v/>
      </c>
      <c r="AQ10" s="64" t="str">
        <f>IF(AP10="","",IF(AND(AT9=AT10,AU9=AU10),AQ9,$AQ$5+5))</f>
        <v/>
      </c>
      <c r="AR10" s="76" t="str">
        <f t="shared" si="4"/>
        <v/>
      </c>
      <c r="AS10" s="76" t="str">
        <f t="shared" si="5"/>
        <v/>
      </c>
      <c r="AT10" s="281" t="str">
        <f t="shared" si="6"/>
        <v/>
      </c>
      <c r="AU10" s="137" t="str">
        <f t="shared" si="7"/>
        <v/>
      </c>
      <c r="AV10" s="345" t="str">
        <f t="shared" si="15"/>
        <v/>
      </c>
      <c r="AW10" s="137" t="str">
        <f t="shared" si="16"/>
        <v/>
      </c>
    </row>
    <row r="11" spans="1:49" ht="23.1" customHeight="1">
      <c r="A11" s="7">
        <v>7</v>
      </c>
      <c r="B11" s="260"/>
      <c r="C11" s="185"/>
      <c r="D11" s="186"/>
      <c r="E11" s="290"/>
      <c r="G11" s="293">
        <v>7</v>
      </c>
      <c r="H11" s="424">
        <v>4</v>
      </c>
      <c r="I11" s="39" t="str">
        <f t="shared" si="0"/>
        <v/>
      </c>
      <c r="J11" s="39">
        <f>IF(M11+M12=0,0,IF(M11=M12,2,IF(M11&lt;M12,1,5)))</f>
        <v>0</v>
      </c>
      <c r="K11" s="39">
        <f>IF(N12="","",IF(OR(AND(N12&gt;0,N12&lt;5)),1,0))</f>
        <v>0</v>
      </c>
      <c r="L11" s="39">
        <f t="shared" si="1"/>
        <v>0</v>
      </c>
      <c r="M11" s="122"/>
      <c r="N11" s="8">
        <f t="shared" ref="N11" si="27">SUM(M11-M12)</f>
        <v>0</v>
      </c>
      <c r="O11" s="1"/>
      <c r="P11" s="431">
        <v>13</v>
      </c>
      <c r="Q11" s="15" t="str">
        <f>IF(M17=M18," ",IF(M17&gt;M18,I17,I18))</f>
        <v xml:space="preserve"> </v>
      </c>
      <c r="R11" s="66">
        <f>IF(U11+U12=0,0,IF(U11=U12,2,IF(U11&lt;U12,1,5)))</f>
        <v>0</v>
      </c>
      <c r="S11" s="39">
        <f>IF(V12="","",IF(OR(AND(V12&gt;0,V12&lt;5)),1,0))</f>
        <v>0</v>
      </c>
      <c r="T11" s="39">
        <f t="shared" si="2"/>
        <v>0</v>
      </c>
      <c r="U11" s="122"/>
      <c r="V11" s="65">
        <f t="shared" ref="V11" si="28">SUM(U11-U12)</f>
        <v>0</v>
      </c>
      <c r="W11" s="1"/>
      <c r="X11" s="431">
        <v>5</v>
      </c>
      <c r="Y11" s="69" t="str">
        <f>IF(U17=U18," ",IF(U17&gt;U18,Q17,Q18))</f>
        <v xml:space="preserve"> </v>
      </c>
      <c r="Z11" s="34">
        <f>IF(AC11+AC12=0,0,IF(AC11=AC12,2,IF(AC11&lt;AC12,1,5)))</f>
        <v>0</v>
      </c>
      <c r="AA11" s="39">
        <f>IF(AD12="","",IF(OR(AND(AD12&gt;0,AD12&lt;5)),1,0))</f>
        <v>0</v>
      </c>
      <c r="AB11" s="39">
        <f t="shared" si="3"/>
        <v>0</v>
      </c>
      <c r="AC11" s="122"/>
      <c r="AD11" s="8">
        <f>SUM(AC11-AC12)</f>
        <v>0</v>
      </c>
      <c r="AE11" s="1"/>
      <c r="AF11" s="13">
        <v>7</v>
      </c>
      <c r="AG11" s="126" t="str">
        <f t="shared" si="8"/>
        <v/>
      </c>
      <c r="AH11" s="59">
        <f t="shared" si="9"/>
        <v>0</v>
      </c>
      <c r="AI11" s="59">
        <f t="shared" si="10"/>
        <v>0</v>
      </c>
      <c r="AJ11" s="36">
        <f t="shared" si="11"/>
        <v>0</v>
      </c>
      <c r="AK11" s="342">
        <f t="shared" si="12"/>
        <v>0</v>
      </c>
      <c r="AL11" s="36">
        <f t="shared" si="13"/>
        <v>0</v>
      </c>
      <c r="AN11" s="179" t="str">
        <f t="shared" si="14"/>
        <v/>
      </c>
      <c r="AO11" s="87"/>
      <c r="AP11" s="62" t="str">
        <f>IF(AG11="","",SMALL(AN$5:AN$36,ROWS(AH$5:AH11)))</f>
        <v/>
      </c>
      <c r="AQ11" s="64" t="str">
        <f>IF(AP11="","",IF(AND(AT10=AT11,AU10=AU11),AQ10,$AQ$5+6))</f>
        <v/>
      </c>
      <c r="AR11" s="76" t="str">
        <f t="shared" si="4"/>
        <v/>
      </c>
      <c r="AS11" s="76" t="str">
        <f t="shared" si="5"/>
        <v/>
      </c>
      <c r="AT11" s="281" t="str">
        <f t="shared" si="6"/>
        <v/>
      </c>
      <c r="AU11" s="137" t="str">
        <f t="shared" si="7"/>
        <v/>
      </c>
      <c r="AV11" s="345" t="str">
        <f t="shared" si="15"/>
        <v/>
      </c>
      <c r="AW11" s="137" t="str">
        <f t="shared" si="16"/>
        <v/>
      </c>
    </row>
    <row r="12" spans="1:49" ht="23.1" customHeight="1" thickBot="1">
      <c r="A12" s="7">
        <v>8</v>
      </c>
      <c r="B12" s="260"/>
      <c r="C12" s="185"/>
      <c r="D12" s="186"/>
      <c r="E12" s="290"/>
      <c r="G12" s="293">
        <v>8</v>
      </c>
      <c r="H12" s="425"/>
      <c r="I12" s="59" t="str">
        <f t="shared" si="0"/>
        <v/>
      </c>
      <c r="J12" s="40">
        <f>IF(M11+M12=0,0,IF(M11=M12,2,IF(M11&gt;M12,1,5)))</f>
        <v>0</v>
      </c>
      <c r="K12" s="59">
        <f>IF(N11="","",IF(OR(AND(N11&gt;0,N11&lt;5)),1,0))</f>
        <v>0</v>
      </c>
      <c r="L12" s="59">
        <f t="shared" si="1"/>
        <v>0</v>
      </c>
      <c r="M12" s="123"/>
      <c r="N12" s="9">
        <f t="shared" ref="N12" si="29">SUM(M12-M11)</f>
        <v>0</v>
      </c>
      <c r="O12" s="1"/>
      <c r="P12" s="432"/>
      <c r="Q12" s="16" t="str">
        <f>IF(M19=M20," ",IF(M19&gt;M20,I19,I20))</f>
        <v xml:space="preserve"> </v>
      </c>
      <c r="R12" s="67">
        <f>IF(U11+U12=0,0,IF(U11=U12,2,IF(U11&gt;U12,1,5)))</f>
        <v>0</v>
      </c>
      <c r="S12" s="59">
        <f>IF(V11="","",IF(OR(AND(V11&gt;0,V11&lt;5)),1,0))</f>
        <v>0</v>
      </c>
      <c r="T12" s="59">
        <f t="shared" si="2"/>
        <v>0</v>
      </c>
      <c r="U12" s="123"/>
      <c r="V12" s="9">
        <f t="shared" ref="V12" si="30">SUM(U12-U11)</f>
        <v>0</v>
      </c>
      <c r="W12" s="1"/>
      <c r="X12" s="432"/>
      <c r="Y12" s="29" t="str">
        <f>IF(U19=U20," ",IF(U19&gt;U20,Q19,Q20))</f>
        <v xml:space="preserve"> </v>
      </c>
      <c r="Z12" s="114">
        <f>IF(AC11+AC12=0,0,IF(AC11=AC12,2,IF(AC11&gt;AC12,1,5)))</f>
        <v>0</v>
      </c>
      <c r="AA12" s="59">
        <f>IF(AD11="","",IF(OR(AND(AD11&gt;0,AD11&lt;5)),1,0))</f>
        <v>0</v>
      </c>
      <c r="AB12" s="59">
        <f t="shared" si="3"/>
        <v>0</v>
      </c>
      <c r="AC12" s="123"/>
      <c r="AD12" s="60">
        <f>SUM(AC12-AC11)</f>
        <v>0</v>
      </c>
      <c r="AE12" s="1"/>
      <c r="AF12" s="13">
        <v>8</v>
      </c>
      <c r="AG12" s="126" t="str">
        <f t="shared" si="8"/>
        <v/>
      </c>
      <c r="AH12" s="59">
        <f t="shared" si="9"/>
        <v>0</v>
      </c>
      <c r="AI12" s="59">
        <f t="shared" si="10"/>
        <v>0</v>
      </c>
      <c r="AJ12" s="36">
        <f t="shared" si="11"/>
        <v>0</v>
      </c>
      <c r="AK12" s="342">
        <f t="shared" si="12"/>
        <v>0</v>
      </c>
      <c r="AL12" s="36">
        <f t="shared" si="13"/>
        <v>0</v>
      </c>
      <c r="AN12" s="179" t="str">
        <f t="shared" si="14"/>
        <v/>
      </c>
      <c r="AO12" s="87"/>
      <c r="AP12" s="62" t="str">
        <f>IF(AG12="","",SMALL(AN$5:AN$36,ROWS(AH$5:AH12)))</f>
        <v/>
      </c>
      <c r="AQ12" s="64" t="str">
        <f>IF(AP12="","",IF(AND(AT11=AT12,AU11=AU12),AQ11,$AQ$5+7))</f>
        <v/>
      </c>
      <c r="AR12" s="76" t="str">
        <f t="shared" si="4"/>
        <v/>
      </c>
      <c r="AS12" s="76" t="str">
        <f t="shared" si="5"/>
        <v/>
      </c>
      <c r="AT12" s="281" t="str">
        <f t="shared" si="6"/>
        <v/>
      </c>
      <c r="AU12" s="137" t="str">
        <f t="shared" si="7"/>
        <v/>
      </c>
      <c r="AV12" s="345" t="str">
        <f t="shared" si="15"/>
        <v/>
      </c>
      <c r="AW12" s="137" t="str">
        <f t="shared" si="16"/>
        <v/>
      </c>
    </row>
    <row r="13" spans="1:49" ht="23.1" customHeight="1">
      <c r="A13" s="7">
        <v>9</v>
      </c>
      <c r="B13" s="260"/>
      <c r="C13" s="185"/>
      <c r="D13" s="186"/>
      <c r="E13" s="290"/>
      <c r="G13" s="293">
        <v>9</v>
      </c>
      <c r="H13" s="424">
        <v>5</v>
      </c>
      <c r="I13" s="39" t="str">
        <f t="shared" si="0"/>
        <v/>
      </c>
      <c r="J13" s="39">
        <f>IF(M13+M14=0,0,IF(M13=M14,2,IF(M13&lt;M14,1,5)))</f>
        <v>0</v>
      </c>
      <c r="K13" s="39">
        <f>IF(N14="","",IF(OR(AND(N14&gt;0,N14&lt;5)),1,0))</f>
        <v>0</v>
      </c>
      <c r="L13" s="39">
        <f t="shared" si="1"/>
        <v>0</v>
      </c>
      <c r="M13" s="122"/>
      <c r="N13" s="8">
        <f t="shared" ref="N13" si="31">SUM(M13-M14)</f>
        <v>0</v>
      </c>
      <c r="O13" s="1"/>
      <c r="P13" s="431">
        <v>12</v>
      </c>
      <c r="Q13" s="69" t="str">
        <f>IF(M21=M22," ",IF(M21&gt;M22,I21,I22))</f>
        <v xml:space="preserve"> </v>
      </c>
      <c r="R13" s="66">
        <f>IF(U13+U14=0,0,IF(U13=U14,2,IF(U13&lt;U14,1,5)))</f>
        <v>0</v>
      </c>
      <c r="S13" s="39">
        <f>IF(V14="","",IF(OR(AND(V14&gt;0,V14&lt;5)),1,0))</f>
        <v>0</v>
      </c>
      <c r="T13" s="39">
        <f t="shared" si="2"/>
        <v>0</v>
      </c>
      <c r="U13" s="122"/>
      <c r="V13" s="8">
        <f>SUM(U13-U14)</f>
        <v>0</v>
      </c>
      <c r="W13" s="1"/>
      <c r="X13" s="431">
        <v>4</v>
      </c>
      <c r="Y13" s="91" t="str">
        <f>IF(U5=U6," ",IF(U5&lt;U6,Q5,Q6))</f>
        <v xml:space="preserve"> </v>
      </c>
      <c r="Z13" s="34">
        <f>IF(AC13+AC14=0,0,IF(AC13=AC14,2,IF(AC13&lt;AC14,1,5)))</f>
        <v>0</v>
      </c>
      <c r="AA13" s="39">
        <f>IF(AD14="","",IF(OR(AND(AD14&gt;0,AD14&lt;5)),1,0))</f>
        <v>0</v>
      </c>
      <c r="AB13" s="39">
        <f t="shared" si="3"/>
        <v>0</v>
      </c>
      <c r="AC13" s="122"/>
      <c r="AD13" s="8">
        <f>SUM(AC13-AC14)</f>
        <v>0</v>
      </c>
      <c r="AE13" s="1"/>
      <c r="AF13" s="13">
        <v>9</v>
      </c>
      <c r="AG13" s="126" t="str">
        <f t="shared" si="8"/>
        <v/>
      </c>
      <c r="AH13" s="59">
        <f t="shared" si="9"/>
        <v>0</v>
      </c>
      <c r="AI13" s="59">
        <f t="shared" si="10"/>
        <v>0</v>
      </c>
      <c r="AJ13" s="36">
        <f t="shared" si="11"/>
        <v>0</v>
      </c>
      <c r="AK13" s="342">
        <f t="shared" si="12"/>
        <v>0</v>
      </c>
      <c r="AL13" s="36">
        <f t="shared" si="13"/>
        <v>0</v>
      </c>
      <c r="AN13" s="179" t="str">
        <f t="shared" si="14"/>
        <v/>
      </c>
      <c r="AO13" s="87"/>
      <c r="AP13" s="62" t="str">
        <f>IF(AG13="","",SMALL(AN$5:AN$36,ROWS(AH$5:AH13)))</f>
        <v/>
      </c>
      <c r="AQ13" s="64" t="str">
        <f>IF(AP13="","",IF(AND(AT12=AT13,AU12=AU13),AQ12,$AQ$5+8))</f>
        <v/>
      </c>
      <c r="AR13" s="76" t="str">
        <f t="shared" si="4"/>
        <v/>
      </c>
      <c r="AS13" s="76" t="str">
        <f t="shared" si="5"/>
        <v/>
      </c>
      <c r="AT13" s="281" t="str">
        <f t="shared" si="6"/>
        <v/>
      </c>
      <c r="AU13" s="137" t="str">
        <f t="shared" si="7"/>
        <v/>
      </c>
      <c r="AV13" s="345" t="str">
        <f t="shared" si="15"/>
        <v/>
      </c>
      <c r="AW13" s="137" t="str">
        <f t="shared" si="16"/>
        <v/>
      </c>
    </row>
    <row r="14" spans="1:49" ht="23.1" customHeight="1" thickBot="1">
      <c r="A14" s="7">
        <v>10</v>
      </c>
      <c r="B14" s="260"/>
      <c r="C14" s="185"/>
      <c r="D14" s="186"/>
      <c r="E14" s="290"/>
      <c r="G14" s="293">
        <v>10</v>
      </c>
      <c r="H14" s="425"/>
      <c r="I14" s="59" t="str">
        <f t="shared" si="0"/>
        <v/>
      </c>
      <c r="J14" s="40">
        <f>IF(M13+M14=0,0,IF(M13=M14,2,IF(M13&gt;M14,1,5)))</f>
        <v>0</v>
      </c>
      <c r="K14" s="59">
        <f>IF(N13="","",IF(OR(AND(N13&gt;0,N13&lt;5)),1,0))</f>
        <v>0</v>
      </c>
      <c r="L14" s="59">
        <f t="shared" si="1"/>
        <v>0</v>
      </c>
      <c r="M14" s="123"/>
      <c r="N14" s="9">
        <f t="shared" ref="N14" si="32">SUM(M14-M13)</f>
        <v>0</v>
      </c>
      <c r="O14" s="1"/>
      <c r="P14" s="432"/>
      <c r="Q14" s="109" t="str">
        <f>IF(M23=M24," ",IF(M23&gt;M24,I23,I24))</f>
        <v xml:space="preserve"> </v>
      </c>
      <c r="R14" s="67">
        <f>IF(U13+U14=0,0,IF(U13=U14,2,IF(U13&gt;U14,1,5)))</f>
        <v>0</v>
      </c>
      <c r="S14" s="59">
        <f>IF(V13="","",IF(OR(AND(V13&gt;0,V13&lt;5)),1,0))</f>
        <v>0</v>
      </c>
      <c r="T14" s="59">
        <f t="shared" si="2"/>
        <v>0</v>
      </c>
      <c r="U14" s="123"/>
      <c r="V14" s="9">
        <f>SUM(U14-U13)</f>
        <v>0</v>
      </c>
      <c r="W14" s="1"/>
      <c r="X14" s="432"/>
      <c r="Y14" s="90" t="str">
        <f>IF(U7=U8," ",IF(U7&lt;U8,Q7,Q8))</f>
        <v xml:space="preserve"> </v>
      </c>
      <c r="Z14" s="114">
        <f>IF(AC13+AC14=0,0,IF(AC13=AC14,2,IF(AC13&gt;AC14,1,5)))</f>
        <v>0</v>
      </c>
      <c r="AA14" s="59">
        <f>IF(AD13="","",IF(OR(AND(AD13&gt;0,AD13&lt;5)),1,0))</f>
        <v>0</v>
      </c>
      <c r="AB14" s="59">
        <f t="shared" si="3"/>
        <v>0</v>
      </c>
      <c r="AC14" s="123"/>
      <c r="AD14" s="60">
        <f>SUM(AC14-AC13)</f>
        <v>0</v>
      </c>
      <c r="AE14" s="1"/>
      <c r="AF14" s="13">
        <v>10</v>
      </c>
      <c r="AG14" s="126" t="str">
        <f t="shared" si="8"/>
        <v/>
      </c>
      <c r="AH14" s="59">
        <f t="shared" si="9"/>
        <v>0</v>
      </c>
      <c r="AI14" s="59">
        <f t="shared" si="10"/>
        <v>0</v>
      </c>
      <c r="AJ14" s="36">
        <f t="shared" si="11"/>
        <v>0</v>
      </c>
      <c r="AK14" s="342">
        <f t="shared" si="12"/>
        <v>0</v>
      </c>
      <c r="AL14" s="36">
        <f t="shared" si="13"/>
        <v>0</v>
      </c>
      <c r="AN14" s="179" t="str">
        <f t="shared" si="14"/>
        <v/>
      </c>
      <c r="AO14" s="87"/>
      <c r="AP14" s="62" t="str">
        <f>IF(AG14="","",SMALL(AN$5:AN$36,ROWS(AH$5:AH14)))</f>
        <v/>
      </c>
      <c r="AQ14" s="64" t="str">
        <f>IF(AP14="","",IF(AND(AT13=AT14,AU13=AU14),AQ13,$AQ$5+9))</f>
        <v/>
      </c>
      <c r="AR14" s="76" t="str">
        <f t="shared" si="4"/>
        <v/>
      </c>
      <c r="AS14" s="76" t="str">
        <f t="shared" si="5"/>
        <v/>
      </c>
      <c r="AT14" s="281" t="str">
        <f t="shared" si="6"/>
        <v/>
      </c>
      <c r="AU14" s="137" t="str">
        <f t="shared" si="7"/>
        <v/>
      </c>
      <c r="AV14" s="345" t="str">
        <f t="shared" si="15"/>
        <v/>
      </c>
      <c r="AW14" s="137" t="str">
        <f t="shared" si="16"/>
        <v/>
      </c>
    </row>
    <row r="15" spans="1:49" ht="23.1" customHeight="1">
      <c r="A15" s="7">
        <v>11</v>
      </c>
      <c r="B15" s="260"/>
      <c r="C15" s="185"/>
      <c r="D15" s="186"/>
      <c r="E15" s="290"/>
      <c r="G15" s="293">
        <v>11</v>
      </c>
      <c r="H15" s="424">
        <v>6</v>
      </c>
      <c r="I15" s="39" t="str">
        <f t="shared" si="0"/>
        <v/>
      </c>
      <c r="J15" s="39">
        <f>IF(M15+M16=0,0,IF(M15=M16,2,IF(M15&lt;M16,1,5)))</f>
        <v>0</v>
      </c>
      <c r="K15" s="39">
        <f>IF(N16="","",IF(OR(AND(N16&gt;0,N16&lt;5)),1,0))</f>
        <v>0</v>
      </c>
      <c r="L15" s="39">
        <f t="shared" si="1"/>
        <v>0</v>
      </c>
      <c r="M15" s="122"/>
      <c r="N15" s="8">
        <f t="shared" ref="N15" si="33">SUM(M15-M16)</f>
        <v>0</v>
      </c>
      <c r="O15" s="1"/>
      <c r="P15" s="431">
        <v>11</v>
      </c>
      <c r="Q15" s="69" t="str">
        <f>IF(M25=M26," ",IF(M25&gt;M26,I25,I26))</f>
        <v xml:space="preserve"> </v>
      </c>
      <c r="R15" s="106">
        <f>IF(U15+U16=0,0,IF(U15=U16,2,IF(U15&lt;U16,1,5)))</f>
        <v>0</v>
      </c>
      <c r="S15" s="39">
        <f>IF(V16="","",IF(OR(AND(V16&gt;0,V16&lt;5)),1,0))</f>
        <v>0</v>
      </c>
      <c r="T15" s="39">
        <f t="shared" si="2"/>
        <v>0</v>
      </c>
      <c r="U15" s="122"/>
      <c r="V15" s="65">
        <f>SUM(U15-U16)</f>
        <v>0</v>
      </c>
      <c r="W15" s="1"/>
      <c r="X15" s="431">
        <v>3</v>
      </c>
      <c r="Y15" s="92" t="str">
        <f>IF(U9=U10," ",IF(U9&lt;U10,Q9,Q10))</f>
        <v xml:space="preserve"> </v>
      </c>
      <c r="Z15" s="34">
        <f>IF(AC15+AC16=0,0,IF(AC15=AC16,2,IF(AC15&lt;AC16,1,5)))</f>
        <v>0</v>
      </c>
      <c r="AA15" s="39">
        <f>IF(AD16="","",IF(OR(AND(AD16&gt;0,AD16&lt;5)),1,0))</f>
        <v>0</v>
      </c>
      <c r="AB15" s="39">
        <f t="shared" si="3"/>
        <v>0</v>
      </c>
      <c r="AC15" s="122"/>
      <c r="AD15" s="8">
        <f>SUM(AC15-AC16)</f>
        <v>0</v>
      </c>
      <c r="AE15" s="1"/>
      <c r="AF15" s="13">
        <v>11</v>
      </c>
      <c r="AG15" s="126" t="str">
        <f t="shared" si="8"/>
        <v/>
      </c>
      <c r="AH15" s="59">
        <f t="shared" si="9"/>
        <v>0</v>
      </c>
      <c r="AI15" s="59">
        <f t="shared" si="10"/>
        <v>0</v>
      </c>
      <c r="AJ15" s="36">
        <f t="shared" si="11"/>
        <v>0</v>
      </c>
      <c r="AK15" s="342">
        <f t="shared" si="12"/>
        <v>0</v>
      </c>
      <c r="AL15" s="36">
        <f t="shared" si="13"/>
        <v>0</v>
      </c>
      <c r="AN15" s="179" t="str">
        <f t="shared" si="14"/>
        <v/>
      </c>
      <c r="AO15" s="87"/>
      <c r="AP15" s="62" t="str">
        <f>IF(AG15="","",SMALL(AN$5:AN$36,ROWS(AH$5:AH15)))</f>
        <v/>
      </c>
      <c r="AQ15" s="64" t="str">
        <f>IF(AP15="","",IF(AND(AT14=AT15,AU14=AU15),AQ14,$AQ$5+10))</f>
        <v/>
      </c>
      <c r="AR15" s="76" t="str">
        <f t="shared" si="4"/>
        <v/>
      </c>
      <c r="AS15" s="76" t="str">
        <f t="shared" si="5"/>
        <v/>
      </c>
      <c r="AT15" s="281" t="str">
        <f t="shared" si="6"/>
        <v/>
      </c>
      <c r="AU15" s="137" t="str">
        <f t="shared" si="7"/>
        <v/>
      </c>
      <c r="AV15" s="345" t="str">
        <f t="shared" si="15"/>
        <v/>
      </c>
      <c r="AW15" s="137" t="str">
        <f t="shared" si="16"/>
        <v/>
      </c>
    </row>
    <row r="16" spans="1:49" ht="23.1" customHeight="1" thickBot="1">
      <c r="A16" s="7">
        <v>12</v>
      </c>
      <c r="B16" s="260"/>
      <c r="C16" s="185"/>
      <c r="D16" s="186"/>
      <c r="E16" s="290"/>
      <c r="G16" s="293">
        <v>12</v>
      </c>
      <c r="H16" s="425"/>
      <c r="I16" s="59" t="str">
        <f t="shared" si="0"/>
        <v/>
      </c>
      <c r="J16" s="40">
        <f>IF(M15+M16=0,0,IF(M15=M16,2,IF(M15&gt;M16,1,5)))</f>
        <v>0</v>
      </c>
      <c r="K16" s="59">
        <f>IF(N15="","",IF(OR(AND(N15&gt;0,N15&lt;5)),1,0))</f>
        <v>0</v>
      </c>
      <c r="L16" s="59">
        <f t="shared" si="1"/>
        <v>0</v>
      </c>
      <c r="M16" s="123"/>
      <c r="N16" s="9">
        <f t="shared" ref="N16" si="34">SUM(M16-M15)</f>
        <v>0</v>
      </c>
      <c r="O16" s="1"/>
      <c r="P16" s="432"/>
      <c r="Q16" s="109" t="str">
        <f>IF(M27=M28," ",IF(M27&gt;M28,I27,I28))</f>
        <v xml:space="preserve"> </v>
      </c>
      <c r="R16" s="67">
        <f>IF(U15+U16=0,0,IF(U15=U16,2,IF(U15&gt;U16,1,5)))</f>
        <v>0</v>
      </c>
      <c r="S16" s="59">
        <f>IF(V15="","",IF(OR(AND(V15&gt;0,V15&lt;5)),1,0))</f>
        <v>0</v>
      </c>
      <c r="T16" s="59">
        <f t="shared" si="2"/>
        <v>0</v>
      </c>
      <c r="U16" s="123"/>
      <c r="V16" s="9">
        <f>SUM(U16-U15)</f>
        <v>0</v>
      </c>
      <c r="W16" s="1"/>
      <c r="X16" s="432"/>
      <c r="Y16" s="90" t="str">
        <f>IF(U11=U12," ",IF(U11&lt;U12,Q11,Q12))</f>
        <v xml:space="preserve"> </v>
      </c>
      <c r="Z16" s="114">
        <f>IF(AC15+AC16=0,0,IF(AC15=AC16,2,IF(AC15&gt;AC16,1,5)))</f>
        <v>0</v>
      </c>
      <c r="AA16" s="59">
        <f>IF(AD15="","",IF(OR(AND(AD15&gt;0,AD15&lt;5)),1,0))</f>
        <v>0</v>
      </c>
      <c r="AB16" s="59">
        <f t="shared" si="3"/>
        <v>0</v>
      </c>
      <c r="AC16" s="123"/>
      <c r="AD16" s="60">
        <f>SUM(AC16-AC15)</f>
        <v>0</v>
      </c>
      <c r="AE16" s="1"/>
      <c r="AF16" s="13">
        <v>12</v>
      </c>
      <c r="AG16" s="126" t="str">
        <f t="shared" si="8"/>
        <v/>
      </c>
      <c r="AH16" s="59">
        <f t="shared" si="9"/>
        <v>0</v>
      </c>
      <c r="AI16" s="59">
        <f t="shared" si="10"/>
        <v>0</v>
      </c>
      <c r="AJ16" s="36">
        <f t="shared" si="11"/>
        <v>0</v>
      </c>
      <c r="AK16" s="342">
        <f t="shared" si="12"/>
        <v>0</v>
      </c>
      <c r="AL16" s="36">
        <f t="shared" si="13"/>
        <v>0</v>
      </c>
      <c r="AN16" s="179" t="str">
        <f t="shared" si="14"/>
        <v/>
      </c>
      <c r="AO16" s="87"/>
      <c r="AP16" s="62" t="str">
        <f>IF(AG16="","",SMALL(AN$5:AN$36,ROWS(AH$5:AH16)))</f>
        <v/>
      </c>
      <c r="AQ16" s="64" t="str">
        <f>IF(AP16="","",IF(AND(AT15=AT16,AU15=AU16),AQ15,$AQ$5+11))</f>
        <v/>
      </c>
      <c r="AR16" s="76" t="str">
        <f t="shared" si="4"/>
        <v/>
      </c>
      <c r="AS16" s="76" t="str">
        <f t="shared" si="5"/>
        <v/>
      </c>
      <c r="AT16" s="281" t="str">
        <f t="shared" si="6"/>
        <v/>
      </c>
      <c r="AU16" s="137" t="str">
        <f t="shared" si="7"/>
        <v/>
      </c>
      <c r="AV16" s="345" t="str">
        <f t="shared" si="15"/>
        <v/>
      </c>
      <c r="AW16" s="137" t="str">
        <f t="shared" si="16"/>
        <v/>
      </c>
    </row>
    <row r="17" spans="1:49" ht="23.1" customHeight="1">
      <c r="A17" s="7">
        <v>13</v>
      </c>
      <c r="B17" s="260"/>
      <c r="C17" s="185"/>
      <c r="D17" s="187"/>
      <c r="E17" s="290"/>
      <c r="G17" s="293">
        <v>13</v>
      </c>
      <c r="H17" s="424">
        <v>7</v>
      </c>
      <c r="I17" s="39" t="str">
        <f t="shared" si="0"/>
        <v/>
      </c>
      <c r="J17" s="39">
        <f>IF(M17+M18=0,0,IF(M17=M18,2,IF(M17&lt;M18,1,5)))</f>
        <v>0</v>
      </c>
      <c r="K17" s="39">
        <f>IF(N18="","",IF(OR(AND(N18&gt;0,N18&lt;5)),1,0))</f>
        <v>0</v>
      </c>
      <c r="L17" s="39">
        <f t="shared" si="1"/>
        <v>0</v>
      </c>
      <c r="M17" s="122"/>
      <c r="N17" s="8">
        <f t="shared" ref="N17" si="35">SUM(M17-M18)</f>
        <v>0</v>
      </c>
      <c r="O17" s="1"/>
      <c r="P17" s="431">
        <v>10</v>
      </c>
      <c r="Q17" s="69" t="str">
        <f>IF(M29=M30," ",IF(M29&gt;M30,I29,I30))</f>
        <v xml:space="preserve"> </v>
      </c>
      <c r="R17" s="106">
        <f>IF(U17+U18=0,0,IF(U17=U18,2,IF(U17&lt;U18,1,5)))</f>
        <v>0</v>
      </c>
      <c r="S17" s="39">
        <f>IF(V18="","",IF(OR(AND(V18&gt;0,V18&lt;5)),1,0))</f>
        <v>0</v>
      </c>
      <c r="T17" s="39">
        <f t="shared" si="2"/>
        <v>0</v>
      </c>
      <c r="U17" s="122"/>
      <c r="V17" s="65">
        <f>SUM(U17-U18)</f>
        <v>0</v>
      </c>
      <c r="W17" s="1"/>
      <c r="X17" s="431">
        <v>2</v>
      </c>
      <c r="Y17" s="92" t="str">
        <f>IF(U13=U14," ",IF(U13&lt;U14,Q13,Q14))</f>
        <v xml:space="preserve"> </v>
      </c>
      <c r="Z17" s="34">
        <f>IF(AC17+AC18=0,0,IF(AC17=AC18,2,IF(AC17&lt;AC18,1,5)))</f>
        <v>0</v>
      </c>
      <c r="AA17" s="39">
        <f>IF(AD18="","",IF(OR(AND(AD18&gt;0,AD18&lt;5)),1,0))</f>
        <v>0</v>
      </c>
      <c r="AB17" s="39">
        <f t="shared" si="3"/>
        <v>0</v>
      </c>
      <c r="AC17" s="122"/>
      <c r="AD17" s="8">
        <f>SUM(AC17-AC18)</f>
        <v>0</v>
      </c>
      <c r="AE17" s="1"/>
      <c r="AF17" s="13">
        <v>13</v>
      </c>
      <c r="AG17" s="126" t="str">
        <f t="shared" si="8"/>
        <v/>
      </c>
      <c r="AH17" s="59">
        <f t="shared" si="9"/>
        <v>0</v>
      </c>
      <c r="AI17" s="59">
        <f t="shared" si="10"/>
        <v>0</v>
      </c>
      <c r="AJ17" s="36">
        <f t="shared" si="11"/>
        <v>0</v>
      </c>
      <c r="AK17" s="342">
        <f t="shared" si="12"/>
        <v>0</v>
      </c>
      <c r="AL17" s="36">
        <f t="shared" si="13"/>
        <v>0</v>
      </c>
      <c r="AN17" s="179" t="str">
        <f t="shared" si="14"/>
        <v/>
      </c>
      <c r="AO17" s="87"/>
      <c r="AP17" s="62" t="str">
        <f>IF(AG17="","",SMALL(AN$5:AN$36,ROWS(AH$5:AH17)))</f>
        <v/>
      </c>
      <c r="AQ17" s="64" t="str">
        <f>IF(AP17="","",IF(AND(AT16=AT17,AU16=AU17),AQ16,$AQ$5+12))</f>
        <v/>
      </c>
      <c r="AR17" s="76" t="str">
        <f t="shared" si="4"/>
        <v/>
      </c>
      <c r="AS17" s="76" t="str">
        <f t="shared" si="5"/>
        <v/>
      </c>
      <c r="AT17" s="281" t="str">
        <f t="shared" si="6"/>
        <v/>
      </c>
      <c r="AU17" s="137" t="str">
        <f t="shared" si="7"/>
        <v/>
      </c>
      <c r="AV17" s="345" t="str">
        <f t="shared" si="15"/>
        <v/>
      </c>
      <c r="AW17" s="137" t="str">
        <f t="shared" si="16"/>
        <v/>
      </c>
    </row>
    <row r="18" spans="1:49" ht="23.1" customHeight="1" thickBot="1">
      <c r="A18" s="7">
        <v>14</v>
      </c>
      <c r="B18" s="260"/>
      <c r="C18" s="185"/>
      <c r="D18" s="186"/>
      <c r="E18" s="290"/>
      <c r="G18" s="293">
        <v>14</v>
      </c>
      <c r="H18" s="425"/>
      <c r="I18" s="59" t="str">
        <f t="shared" si="0"/>
        <v/>
      </c>
      <c r="J18" s="40">
        <f>IF(M17+M18=0,0,IF(M17=M18,2,IF(M17&gt;M18,1,5)))</f>
        <v>0</v>
      </c>
      <c r="K18" s="59">
        <f>IF(N17="","",IF(OR(AND(N17&gt;0,N17&lt;5)),1,0))</f>
        <v>0</v>
      </c>
      <c r="L18" s="59">
        <f t="shared" si="1"/>
        <v>0</v>
      </c>
      <c r="M18" s="123"/>
      <c r="N18" s="9">
        <f t="shared" ref="N18" si="36">SUM(M18-M17)</f>
        <v>0</v>
      </c>
      <c r="O18" s="1"/>
      <c r="P18" s="432"/>
      <c r="Q18" s="109" t="str">
        <f>IF(M31=M32," ",IF(M31&gt;M32,I31,I32))</f>
        <v xml:space="preserve"> </v>
      </c>
      <c r="R18" s="67">
        <f>IF(U17+U18=0,0,IF(U17=U18,2,IF(U17&gt;U18,1,5)))</f>
        <v>0</v>
      </c>
      <c r="S18" s="59">
        <f>IF(V17="","",IF(OR(AND(V17&gt;0,V17&lt;5)),1,0))</f>
        <v>0</v>
      </c>
      <c r="T18" s="59">
        <f t="shared" si="2"/>
        <v>0</v>
      </c>
      <c r="U18" s="123"/>
      <c r="V18" s="9">
        <f>SUM(U18-U17)</f>
        <v>0</v>
      </c>
      <c r="W18" s="1"/>
      <c r="X18" s="432"/>
      <c r="Y18" s="92" t="str">
        <f>IF(U15=U16," ",IF(U15&lt;U16,Q15,Q16))</f>
        <v xml:space="preserve"> </v>
      </c>
      <c r="Z18" s="114">
        <f>IF(AC17+AC18=0,0,IF(AC17=AC18,2,IF(AC17&gt;AC18,1,5)))</f>
        <v>0</v>
      </c>
      <c r="AA18" s="59">
        <f>IF(AD17="","",IF(OR(AND(AD17&gt;0,AD17&lt;5)),1,0))</f>
        <v>0</v>
      </c>
      <c r="AB18" s="59">
        <f t="shared" si="3"/>
        <v>0</v>
      </c>
      <c r="AC18" s="123"/>
      <c r="AD18" s="60">
        <f>SUM(AC18-AC17)</f>
        <v>0</v>
      </c>
      <c r="AE18" s="1"/>
      <c r="AF18" s="13">
        <v>14</v>
      </c>
      <c r="AG18" s="126" t="str">
        <f t="shared" si="8"/>
        <v/>
      </c>
      <c r="AH18" s="59">
        <f t="shared" si="9"/>
        <v>0</v>
      </c>
      <c r="AI18" s="59">
        <f t="shared" si="10"/>
        <v>0</v>
      </c>
      <c r="AJ18" s="36">
        <f t="shared" si="11"/>
        <v>0</v>
      </c>
      <c r="AK18" s="342">
        <f t="shared" si="12"/>
        <v>0</v>
      </c>
      <c r="AL18" s="36">
        <f t="shared" si="13"/>
        <v>0</v>
      </c>
      <c r="AN18" s="179" t="str">
        <f t="shared" si="14"/>
        <v/>
      </c>
      <c r="AO18" s="87"/>
      <c r="AP18" s="62" t="str">
        <f>IF(AG18="","",SMALL(AN$5:AN$36,ROWS(AH$5:AH18)))</f>
        <v/>
      </c>
      <c r="AQ18" s="64" t="str">
        <f>IF(AP18="","",IF(AND(AT17=AT18,AU17=AU18),AQ17,$AQ$5+13))</f>
        <v/>
      </c>
      <c r="AR18" s="76" t="str">
        <f t="shared" si="4"/>
        <v/>
      </c>
      <c r="AS18" s="76" t="str">
        <f t="shared" si="5"/>
        <v/>
      </c>
      <c r="AT18" s="281" t="str">
        <f t="shared" si="6"/>
        <v/>
      </c>
      <c r="AU18" s="137" t="str">
        <f t="shared" si="7"/>
        <v/>
      </c>
      <c r="AV18" s="345" t="str">
        <f t="shared" si="15"/>
        <v/>
      </c>
      <c r="AW18" s="137" t="str">
        <f t="shared" si="16"/>
        <v/>
      </c>
    </row>
    <row r="19" spans="1:49" ht="23.1" customHeight="1">
      <c r="A19" s="7">
        <v>15</v>
      </c>
      <c r="B19" s="261"/>
      <c r="C19" s="188"/>
      <c r="D19" s="186"/>
      <c r="E19" s="290"/>
      <c r="G19" s="293">
        <v>15</v>
      </c>
      <c r="H19" s="424">
        <v>8</v>
      </c>
      <c r="I19" s="39" t="str">
        <f t="shared" si="0"/>
        <v/>
      </c>
      <c r="J19" s="39">
        <f>IF(M19+M20=0,0,IF(M19=M20,2,IF(M19&lt;M20,1,5)))</f>
        <v>0</v>
      </c>
      <c r="K19" s="39">
        <f>IF(N20="","",IF(OR(AND(N20&gt;0,N20&lt;5)),1,0))</f>
        <v>0</v>
      </c>
      <c r="L19" s="39">
        <f t="shared" si="1"/>
        <v>0</v>
      </c>
      <c r="M19" s="122"/>
      <c r="N19" s="8">
        <f t="shared" ref="N19" si="37">SUM(M19-M20)</f>
        <v>0</v>
      </c>
      <c r="O19" s="1"/>
      <c r="P19" s="431">
        <v>9</v>
      </c>
      <c r="Q19" s="69" t="str">
        <f>IF(M33=M34," ",IF(M33&gt;M34,I33,I34))</f>
        <v xml:space="preserve"> </v>
      </c>
      <c r="R19" s="106">
        <f>IF(U19+U20=0,0,IF(U19=U20,2,IF(U19&lt;U20,1,5)))</f>
        <v>0</v>
      </c>
      <c r="S19" s="39">
        <f>IF(V20="","",IF(OR(AND(V20&gt;0,V20&lt;5)),1,0))</f>
        <v>0</v>
      </c>
      <c r="T19" s="39">
        <f t="shared" si="2"/>
        <v>0</v>
      </c>
      <c r="U19" s="122"/>
      <c r="V19" s="65">
        <f>SUM(U19-U20)</f>
        <v>0</v>
      </c>
      <c r="W19" s="1"/>
      <c r="X19" s="431">
        <v>1</v>
      </c>
      <c r="Y19" s="91" t="str">
        <f>IF(U17=U18," ",IF(U17&lt;U18,Q17,Q18))</f>
        <v xml:space="preserve"> </v>
      </c>
      <c r="Z19" s="34">
        <f>IF(AC19+AC20=0,0,IF(AC19=AC20,2,IF(AC19&lt;AC20,1,5)))</f>
        <v>0</v>
      </c>
      <c r="AA19" s="39">
        <f>IF(AD20="","",IF(OR(AND(AD20&gt;0,AD20&lt;5)),1,0))</f>
        <v>0</v>
      </c>
      <c r="AB19" s="39">
        <f t="shared" si="3"/>
        <v>0</v>
      </c>
      <c r="AC19" s="122"/>
      <c r="AD19" s="8">
        <f>SUM(AC19-AC20)</f>
        <v>0</v>
      </c>
      <c r="AE19" s="1"/>
      <c r="AF19" s="13">
        <v>15</v>
      </c>
      <c r="AG19" s="126" t="str">
        <f t="shared" si="8"/>
        <v/>
      </c>
      <c r="AH19" s="59">
        <f t="shared" si="9"/>
        <v>0</v>
      </c>
      <c r="AI19" s="59">
        <f t="shared" si="10"/>
        <v>0</v>
      </c>
      <c r="AJ19" s="36">
        <f t="shared" si="11"/>
        <v>0</v>
      </c>
      <c r="AK19" s="342">
        <f t="shared" si="12"/>
        <v>0</v>
      </c>
      <c r="AL19" s="36">
        <f t="shared" si="13"/>
        <v>0</v>
      </c>
      <c r="AN19" s="179" t="str">
        <f t="shared" si="14"/>
        <v/>
      </c>
      <c r="AO19" s="87"/>
      <c r="AP19" s="62" t="str">
        <f>IF(AG19="","",SMALL(AN$5:AN$36,ROWS(AH$5:AH19)))</f>
        <v/>
      </c>
      <c r="AQ19" s="64" t="str">
        <f>IF(AP19="","",IF(AND(AT18=AT19,AU18=AU19),AQ18,$AQ$5+14))</f>
        <v/>
      </c>
      <c r="AR19" s="76" t="str">
        <f t="shared" si="4"/>
        <v/>
      </c>
      <c r="AS19" s="76" t="str">
        <f t="shared" si="5"/>
        <v/>
      </c>
      <c r="AT19" s="281" t="str">
        <f t="shared" si="6"/>
        <v/>
      </c>
      <c r="AU19" s="137" t="str">
        <f t="shared" si="7"/>
        <v/>
      </c>
      <c r="AV19" s="345" t="str">
        <f t="shared" si="15"/>
        <v/>
      </c>
      <c r="AW19" s="137" t="str">
        <f t="shared" si="16"/>
        <v/>
      </c>
    </row>
    <row r="20" spans="1:49" ht="23.1" customHeight="1" thickBot="1">
      <c r="A20" s="7">
        <v>16</v>
      </c>
      <c r="B20" s="262"/>
      <c r="C20" s="185"/>
      <c r="D20" s="186"/>
      <c r="E20" s="290"/>
      <c r="G20" s="293">
        <v>16</v>
      </c>
      <c r="H20" s="425"/>
      <c r="I20" s="59" t="str">
        <f t="shared" si="0"/>
        <v/>
      </c>
      <c r="J20" s="40">
        <f>IF(M19+M20=0,0,IF(M19=M20,2,IF(M19&gt;M20,1,5)))</f>
        <v>0</v>
      </c>
      <c r="K20" s="124">
        <f>IF(N19="","",IF(OR(AND(N19&gt;0,N19&lt;5)),1,0))</f>
        <v>0</v>
      </c>
      <c r="L20" s="124">
        <f t="shared" si="1"/>
        <v>0</v>
      </c>
      <c r="M20" s="123"/>
      <c r="N20" s="9">
        <f t="shared" ref="N20" si="38">SUM(M20-M19)</f>
        <v>0</v>
      </c>
      <c r="O20" s="1"/>
      <c r="P20" s="432"/>
      <c r="Q20" s="109" t="str">
        <f>IF(M35=M36," ",IF(M35&gt;M36,I35,I36))</f>
        <v xml:space="preserve"> </v>
      </c>
      <c r="R20" s="67">
        <f>IF(U19+U20=0,0,IF(U19=U20,2,IF(U19&gt;U20,1,5)))</f>
        <v>0</v>
      </c>
      <c r="S20" s="124">
        <f>IF(V19="","",IF(OR(AND(V19&gt;0,V19&lt;5)),1,0))</f>
        <v>0</v>
      </c>
      <c r="T20" s="124">
        <f t="shared" si="2"/>
        <v>0</v>
      </c>
      <c r="U20" s="123"/>
      <c r="V20" s="9">
        <f>SUM(U20-U19)</f>
        <v>0</v>
      </c>
      <c r="W20" s="1"/>
      <c r="X20" s="432"/>
      <c r="Y20" s="92" t="str">
        <f>IF(U19=U20," ",IF(U19&lt;U20,Q19,Q20))</f>
        <v xml:space="preserve"> </v>
      </c>
      <c r="Z20" s="114">
        <f>IF(AC19+AC20=0,0,IF(AC19=AC20,2,IF(AC19&gt;AC20,1,5)))</f>
        <v>0</v>
      </c>
      <c r="AA20" s="124">
        <f>IF(AD19="","",IF(OR(AND(AD19&gt;0,AD19&lt;5)),1,0))</f>
        <v>0</v>
      </c>
      <c r="AB20" s="124">
        <f t="shared" si="3"/>
        <v>0</v>
      </c>
      <c r="AC20" s="123"/>
      <c r="AD20" s="60">
        <f>SUM(AC20-AC19)</f>
        <v>0</v>
      </c>
      <c r="AE20" s="1"/>
      <c r="AF20" s="13">
        <v>16</v>
      </c>
      <c r="AG20" s="126" t="str">
        <f t="shared" si="8"/>
        <v/>
      </c>
      <c r="AH20" s="59">
        <f t="shared" si="9"/>
        <v>0</v>
      </c>
      <c r="AI20" s="59">
        <f t="shared" si="10"/>
        <v>0</v>
      </c>
      <c r="AJ20" s="36">
        <f t="shared" si="11"/>
        <v>0</v>
      </c>
      <c r="AK20" s="342">
        <f t="shared" si="12"/>
        <v>0</v>
      </c>
      <c r="AL20" s="36">
        <f t="shared" si="13"/>
        <v>0</v>
      </c>
      <c r="AN20" s="179" t="str">
        <f t="shared" si="14"/>
        <v/>
      </c>
      <c r="AO20" s="87"/>
      <c r="AP20" s="62" t="str">
        <f>IF(AG20="","",SMALL(AN$5:AN$36,ROWS(AH$5:AH20)))</f>
        <v/>
      </c>
      <c r="AQ20" s="191" t="str">
        <f>IF(AP20="","",IF(AND(AT19=AT20,AU19=AU20),AQ19,$AQ$5+15))</f>
        <v/>
      </c>
      <c r="AR20" s="76" t="str">
        <f t="shared" si="4"/>
        <v/>
      </c>
      <c r="AS20" s="76" t="str">
        <f t="shared" si="5"/>
        <v/>
      </c>
      <c r="AT20" s="281" t="str">
        <f t="shared" si="6"/>
        <v/>
      </c>
      <c r="AU20" s="137" t="str">
        <f t="shared" si="7"/>
        <v/>
      </c>
      <c r="AV20" s="345" t="str">
        <f t="shared" si="15"/>
        <v/>
      </c>
      <c r="AW20" s="137" t="str">
        <f t="shared" si="16"/>
        <v/>
      </c>
    </row>
    <row r="21" spans="1:49" ht="23.1" customHeight="1">
      <c r="A21" s="7">
        <v>17</v>
      </c>
      <c r="B21" s="261"/>
      <c r="C21" s="188"/>
      <c r="D21" s="242"/>
      <c r="E21" s="290"/>
      <c r="G21" s="293">
        <v>17</v>
      </c>
      <c r="H21" s="424">
        <v>9</v>
      </c>
      <c r="I21" s="39" t="str">
        <f t="shared" si="0"/>
        <v/>
      </c>
      <c r="J21" s="39">
        <f>IF(M21+M22=0,0,IF(M21=M22,2,IF(M21&lt;M22,1,5)))</f>
        <v>0</v>
      </c>
      <c r="K21" s="39">
        <f>IF(N22="","",IF(OR(AND(N22&gt;0,N22&lt;5)),1,0))</f>
        <v>0</v>
      </c>
      <c r="L21" s="39">
        <f t="shared" si="1"/>
        <v>0</v>
      </c>
      <c r="M21" s="122"/>
      <c r="N21" s="8">
        <f t="shared" ref="N21" si="39">SUM(M21-M22)</f>
        <v>0</v>
      </c>
      <c r="O21" s="1"/>
      <c r="P21" s="431">
        <v>8</v>
      </c>
      <c r="Q21" s="43" t="str">
        <f>IF(M5=M6," ",IF(M5&lt;M6,I5,I6))</f>
        <v xml:space="preserve"> </v>
      </c>
      <c r="R21" s="106">
        <f>IF(U21+U22=0,0,IF(U21=U22,2,IF(U21&lt;U22,1,5)))</f>
        <v>0</v>
      </c>
      <c r="S21" s="39">
        <f>IF(V22="","",IF(OR(AND(V22&gt;0,V22&lt;5)),1,0))</f>
        <v>0</v>
      </c>
      <c r="T21" s="39">
        <f t="shared" si="2"/>
        <v>0</v>
      </c>
      <c r="U21" s="122"/>
      <c r="V21" s="65">
        <f>SUM(U21-U22)</f>
        <v>0</v>
      </c>
      <c r="W21" s="1"/>
      <c r="X21" s="431">
        <v>16</v>
      </c>
      <c r="Y21" s="17" t="str">
        <f>IF(U21=U22," ",IF(U21&gt;U22,Q21,Q22))</f>
        <v xml:space="preserve"> </v>
      </c>
      <c r="Z21" s="34">
        <f>IF(AC21+AC22=0,0,IF(AC21=AC22,2,IF(AC21&lt;AC22,1,5)))</f>
        <v>0</v>
      </c>
      <c r="AA21" s="39">
        <f>IF(AD22="","",IF(OR(AND(AD22&gt;0,AD22&lt;5)),1,0))</f>
        <v>0</v>
      </c>
      <c r="AB21" s="39">
        <f t="shared" si="3"/>
        <v>0</v>
      </c>
      <c r="AC21" s="122"/>
      <c r="AD21" s="8">
        <f>SUM(AC21-AC22)</f>
        <v>0</v>
      </c>
      <c r="AE21" s="1"/>
      <c r="AF21" s="13">
        <v>17</v>
      </c>
      <c r="AG21" s="126" t="str">
        <f t="shared" si="8"/>
        <v/>
      </c>
      <c r="AH21" s="59">
        <f t="shared" si="9"/>
        <v>0</v>
      </c>
      <c r="AI21" s="59">
        <f t="shared" si="10"/>
        <v>0</v>
      </c>
      <c r="AJ21" s="36">
        <f t="shared" si="11"/>
        <v>0</v>
      </c>
      <c r="AK21" s="342">
        <f t="shared" si="12"/>
        <v>0</v>
      </c>
      <c r="AL21" s="36">
        <f t="shared" si="13"/>
        <v>0</v>
      </c>
      <c r="AN21" s="179" t="str">
        <f t="shared" si="14"/>
        <v/>
      </c>
      <c r="AO21" s="87"/>
      <c r="AP21" s="62" t="str">
        <f>IF(AG21="","",SMALL(AN$5:AN$36,ROWS(AH$5:AH21)))</f>
        <v/>
      </c>
      <c r="AQ21" s="64" t="str">
        <f>IF(AP21="","",IF(AND(AT20=AT21,AU20=AU21),AQ20,$AQ$5+16))</f>
        <v/>
      </c>
      <c r="AR21" s="76" t="str">
        <f t="shared" si="4"/>
        <v/>
      </c>
      <c r="AS21" s="76" t="str">
        <f t="shared" si="5"/>
        <v/>
      </c>
      <c r="AT21" s="281" t="str">
        <f t="shared" si="6"/>
        <v/>
      </c>
      <c r="AU21" s="137" t="str">
        <f t="shared" si="7"/>
        <v/>
      </c>
      <c r="AV21" s="345" t="str">
        <f t="shared" si="15"/>
        <v/>
      </c>
      <c r="AW21" s="137" t="str">
        <f t="shared" si="16"/>
        <v/>
      </c>
    </row>
    <row r="22" spans="1:49" ht="23.1" customHeight="1" thickBot="1">
      <c r="A22" s="7">
        <v>18</v>
      </c>
      <c r="B22" s="262"/>
      <c r="C22" s="185"/>
      <c r="D22" s="186"/>
      <c r="E22" s="290"/>
      <c r="G22" s="293">
        <v>18</v>
      </c>
      <c r="H22" s="425"/>
      <c r="I22" s="59" t="str">
        <f t="shared" si="0"/>
        <v/>
      </c>
      <c r="J22" s="40">
        <f>IF(M21+M22=0,0,IF(M21=M22,2,IF(M21&gt;M22,1,5)))</f>
        <v>0</v>
      </c>
      <c r="K22" s="124">
        <f>IF(N21="","",IF(OR(AND(N21&gt;0,N21&lt;5)),1,0))</f>
        <v>0</v>
      </c>
      <c r="L22" s="124">
        <f t="shared" si="1"/>
        <v>0</v>
      </c>
      <c r="M22" s="123"/>
      <c r="N22" s="9">
        <f t="shared" ref="N22" si="40">SUM(M22-M21)</f>
        <v>0</v>
      </c>
      <c r="O22" s="1"/>
      <c r="P22" s="432"/>
      <c r="Q22" s="68" t="str">
        <f>IF(M7=M8," ",IF(M7&lt;M8,I7,I8))</f>
        <v xml:space="preserve"> </v>
      </c>
      <c r="R22" s="67">
        <f>IF(U21+U22=0,0,IF(U21=U22,2,IF(U21&gt;U22,1,5)))</f>
        <v>0</v>
      </c>
      <c r="S22" s="124">
        <f>IF(V21="","",IF(OR(AND(V21&gt;0,V21&lt;5)),1,0))</f>
        <v>0</v>
      </c>
      <c r="T22" s="124">
        <f t="shared" si="2"/>
        <v>0</v>
      </c>
      <c r="U22" s="123"/>
      <c r="V22" s="9">
        <f>SUM(U22-U21)</f>
        <v>0</v>
      </c>
      <c r="W22" s="1"/>
      <c r="X22" s="432"/>
      <c r="Y22" s="18" t="str">
        <f>IF(U23=U24," ",IF(U23&gt;U24,Q23,Q24))</f>
        <v xml:space="preserve"> </v>
      </c>
      <c r="Z22" s="114">
        <f>IF(AC21+AC22=0,0,IF(AC21=AC22,2,IF(AC21&gt;AC22,1,5)))</f>
        <v>0</v>
      </c>
      <c r="AA22" s="124">
        <f>IF(AD21="","",IF(OR(AND(AD21&gt;0,AD21&lt;5)),1,0))</f>
        <v>0</v>
      </c>
      <c r="AB22" s="124">
        <f t="shared" si="3"/>
        <v>0</v>
      </c>
      <c r="AC22" s="123"/>
      <c r="AD22" s="60">
        <f>SUM(AC22-AC21)</f>
        <v>0</v>
      </c>
      <c r="AE22" s="1"/>
      <c r="AF22" s="13">
        <v>18</v>
      </c>
      <c r="AG22" s="126" t="str">
        <f t="shared" si="8"/>
        <v/>
      </c>
      <c r="AH22" s="59">
        <f t="shared" si="9"/>
        <v>0</v>
      </c>
      <c r="AI22" s="59">
        <f t="shared" si="10"/>
        <v>0</v>
      </c>
      <c r="AJ22" s="36">
        <f t="shared" si="11"/>
        <v>0</v>
      </c>
      <c r="AK22" s="342">
        <f t="shared" si="12"/>
        <v>0</v>
      </c>
      <c r="AL22" s="36">
        <f t="shared" si="13"/>
        <v>0</v>
      </c>
      <c r="AN22" s="179" t="str">
        <f t="shared" si="14"/>
        <v/>
      </c>
      <c r="AO22" s="87"/>
      <c r="AP22" s="62" t="str">
        <f>IF(AG22="","",SMALL(AN$5:AN$36,ROWS(AH$5:AH22)))</f>
        <v/>
      </c>
      <c r="AQ22" s="192" t="str">
        <f>IF(AP22="","",IF(AND(AT21=AT22,AU21=AU22),AQ21,$AQ$5+17))</f>
        <v/>
      </c>
      <c r="AR22" s="76" t="str">
        <f t="shared" si="4"/>
        <v/>
      </c>
      <c r="AS22" s="76" t="str">
        <f t="shared" si="5"/>
        <v/>
      </c>
      <c r="AT22" s="281" t="str">
        <f t="shared" si="6"/>
        <v/>
      </c>
      <c r="AU22" s="137" t="str">
        <f t="shared" si="7"/>
        <v/>
      </c>
      <c r="AV22" s="345" t="str">
        <f t="shared" si="15"/>
        <v/>
      </c>
      <c r="AW22" s="137" t="str">
        <f t="shared" si="16"/>
        <v/>
      </c>
    </row>
    <row r="23" spans="1:49" ht="23.1" customHeight="1">
      <c r="A23" s="7">
        <v>19</v>
      </c>
      <c r="B23" s="261"/>
      <c r="C23" s="188"/>
      <c r="D23" s="242"/>
      <c r="E23" s="290"/>
      <c r="G23" s="293">
        <v>19</v>
      </c>
      <c r="H23" s="424">
        <v>10</v>
      </c>
      <c r="I23" s="39" t="str">
        <f t="shared" si="0"/>
        <v/>
      </c>
      <c r="J23" s="39">
        <f>IF(M23+M24=0,0,IF(M23=M24,2,IF(M23&lt;M24,1,5)))</f>
        <v>0</v>
      </c>
      <c r="K23" s="39">
        <f>IF(N24="","",IF(OR(AND(N24&gt;0,N24&lt;5)),1,0))</f>
        <v>0</v>
      </c>
      <c r="L23" s="39">
        <f t="shared" si="1"/>
        <v>0</v>
      </c>
      <c r="M23" s="122"/>
      <c r="N23" s="8">
        <f t="shared" ref="N23" si="41">SUM(M23-M24)</f>
        <v>0</v>
      </c>
      <c r="O23" s="1"/>
      <c r="P23" s="431">
        <v>7</v>
      </c>
      <c r="Q23" s="43" t="str">
        <f>IF(M9=M10," ",IF(M9&lt;M10,I9,I10))</f>
        <v xml:space="preserve"> </v>
      </c>
      <c r="R23" s="106">
        <f>IF(U23+U24=0,0,IF(U23=U24,2,IF(U23&lt;U24,1,5)))</f>
        <v>0</v>
      </c>
      <c r="S23" s="39">
        <f>IF(V24="","",IF(OR(AND(V24&gt;0,V24&lt;5)),1,0))</f>
        <v>0</v>
      </c>
      <c r="T23" s="39">
        <f t="shared" si="2"/>
        <v>0</v>
      </c>
      <c r="U23" s="122"/>
      <c r="V23" s="65">
        <f>SUM(U23-U24)</f>
        <v>0</v>
      </c>
      <c r="W23" s="1"/>
      <c r="X23" s="431">
        <v>15</v>
      </c>
      <c r="Y23" s="17" t="str">
        <f>IF(U25=U26," ",IF(U25&gt;U26,Q25,Q26))</f>
        <v xml:space="preserve"> </v>
      </c>
      <c r="Z23" s="34">
        <f>IF(AC23+AC24=0,0,IF(AC23=AC24,2,IF(AC23&lt;AC24,1,5)))</f>
        <v>0</v>
      </c>
      <c r="AA23" s="39">
        <f>IF(AD24="","",IF(OR(AND(AD24&gt;0,AD24&lt;5)),1,0))</f>
        <v>0</v>
      </c>
      <c r="AB23" s="39">
        <f t="shared" si="3"/>
        <v>0</v>
      </c>
      <c r="AC23" s="122"/>
      <c r="AD23" s="8">
        <f>SUM(AC23-AC24)</f>
        <v>0</v>
      </c>
      <c r="AE23" s="1"/>
      <c r="AF23" s="13">
        <v>19</v>
      </c>
      <c r="AG23" s="126" t="str">
        <f t="shared" si="8"/>
        <v/>
      </c>
      <c r="AH23" s="59">
        <f t="shared" si="9"/>
        <v>0</v>
      </c>
      <c r="AI23" s="59">
        <f t="shared" si="10"/>
        <v>0</v>
      </c>
      <c r="AJ23" s="36">
        <f t="shared" si="11"/>
        <v>0</v>
      </c>
      <c r="AK23" s="342">
        <f t="shared" si="12"/>
        <v>0</v>
      </c>
      <c r="AL23" s="36">
        <f t="shared" si="13"/>
        <v>0</v>
      </c>
      <c r="AN23" s="179" t="str">
        <f t="shared" si="14"/>
        <v/>
      </c>
      <c r="AO23" s="87"/>
      <c r="AP23" s="62" t="str">
        <f>IF(AG23="","",SMALL(AN$5:AN$36,ROWS(AH$5:AH23)))</f>
        <v/>
      </c>
      <c r="AQ23" s="64" t="str">
        <f>IF(AP23="","",IF(AND(AT22=AT23,AU22=AU23),AQ22,$AQ$5+18))</f>
        <v/>
      </c>
      <c r="AR23" s="76" t="str">
        <f t="shared" si="4"/>
        <v/>
      </c>
      <c r="AS23" s="76" t="str">
        <f t="shared" si="5"/>
        <v/>
      </c>
      <c r="AT23" s="281" t="str">
        <f t="shared" si="6"/>
        <v/>
      </c>
      <c r="AU23" s="137" t="str">
        <f t="shared" si="7"/>
        <v/>
      </c>
      <c r="AV23" s="345" t="str">
        <f t="shared" si="15"/>
        <v/>
      </c>
      <c r="AW23" s="137" t="str">
        <f t="shared" si="16"/>
        <v/>
      </c>
    </row>
    <row r="24" spans="1:49" ht="23.1" customHeight="1" thickBot="1">
      <c r="A24" s="7">
        <v>20</v>
      </c>
      <c r="B24" s="262"/>
      <c r="C24" s="185"/>
      <c r="D24" s="247"/>
      <c r="E24" s="290"/>
      <c r="G24" s="293">
        <v>20</v>
      </c>
      <c r="H24" s="425"/>
      <c r="I24" s="59" t="str">
        <f t="shared" si="0"/>
        <v/>
      </c>
      <c r="J24" s="40">
        <f>IF(M23+M24=0,0,IF(M23=M24,2,IF(M23&gt;M24,1,5)))</f>
        <v>0</v>
      </c>
      <c r="K24" s="124">
        <f>IF(N23="","",IF(OR(AND(N23&gt;0,N23&lt;5)),1,0))</f>
        <v>0</v>
      </c>
      <c r="L24" s="124">
        <f t="shared" si="1"/>
        <v>0</v>
      </c>
      <c r="M24" s="123"/>
      <c r="N24" s="9">
        <f t="shared" ref="N24" si="42">SUM(M24-M23)</f>
        <v>0</v>
      </c>
      <c r="O24" s="1"/>
      <c r="P24" s="432"/>
      <c r="Q24" s="68" t="str">
        <f>IF(M11=M12," ",IF(M11&lt;M12,I11,I12))</f>
        <v xml:space="preserve"> </v>
      </c>
      <c r="R24" s="67">
        <f>IF(U23+U24=0,0,IF(U23=U24,2,IF(U23&gt;U24,1,5)))</f>
        <v>0</v>
      </c>
      <c r="S24" s="124">
        <f>IF(V23="","",IF(OR(AND(V23&gt;0,V23&lt;5)),1,0))</f>
        <v>0</v>
      </c>
      <c r="T24" s="124">
        <f t="shared" si="2"/>
        <v>0</v>
      </c>
      <c r="U24" s="123"/>
      <c r="V24" s="9">
        <f>SUM(U24-U23)</f>
        <v>0</v>
      </c>
      <c r="W24" s="1"/>
      <c r="X24" s="432"/>
      <c r="Y24" s="45" t="str">
        <f>IF(U27=U28," ",IF(U27&gt;U28,Q27,Q28))</f>
        <v xml:space="preserve"> </v>
      </c>
      <c r="Z24" s="114">
        <f>IF(AC23+AC24=0,0,IF(AC23=AC24,2,IF(AC23&gt;AC24,1,5)))</f>
        <v>0</v>
      </c>
      <c r="AA24" s="124">
        <f>IF(AD23="","",IF(OR(AND(AD23&gt;0,AD23&lt;5)),1,0))</f>
        <v>0</v>
      </c>
      <c r="AB24" s="124">
        <f t="shared" si="3"/>
        <v>0</v>
      </c>
      <c r="AC24" s="123"/>
      <c r="AD24" s="60">
        <f>SUM(AC24-AC23)</f>
        <v>0</v>
      </c>
      <c r="AE24" s="1"/>
      <c r="AF24" s="13">
        <v>20</v>
      </c>
      <c r="AG24" s="126" t="str">
        <f t="shared" si="8"/>
        <v/>
      </c>
      <c r="AH24" s="59">
        <f t="shared" si="9"/>
        <v>0</v>
      </c>
      <c r="AI24" s="59">
        <f t="shared" si="10"/>
        <v>0</v>
      </c>
      <c r="AJ24" s="36">
        <f t="shared" si="11"/>
        <v>0</v>
      </c>
      <c r="AK24" s="342">
        <f t="shared" si="12"/>
        <v>0</v>
      </c>
      <c r="AL24" s="36">
        <f t="shared" si="13"/>
        <v>0</v>
      </c>
      <c r="AN24" s="179" t="str">
        <f t="shared" si="14"/>
        <v/>
      </c>
      <c r="AO24" s="87"/>
      <c r="AP24" s="62" t="str">
        <f>IF(AG24="","",SMALL(AN$5:AN$36,ROWS(AH$5:AH24)))</f>
        <v/>
      </c>
      <c r="AQ24" s="192" t="str">
        <f>IF(AP24="","",IF(AND(AT23=AT24,AU23=AU24),AQ23,$AQ$5+19))</f>
        <v/>
      </c>
      <c r="AR24" s="76" t="str">
        <f t="shared" si="4"/>
        <v/>
      </c>
      <c r="AS24" s="76" t="str">
        <f t="shared" si="5"/>
        <v/>
      </c>
      <c r="AT24" s="281" t="str">
        <f t="shared" si="6"/>
        <v/>
      </c>
      <c r="AU24" s="137" t="str">
        <f t="shared" si="7"/>
        <v/>
      </c>
      <c r="AV24" s="345" t="str">
        <f t="shared" si="15"/>
        <v/>
      </c>
      <c r="AW24" s="137" t="str">
        <f t="shared" si="16"/>
        <v/>
      </c>
    </row>
    <row r="25" spans="1:49" ht="23.1" customHeight="1">
      <c r="A25" s="7">
        <v>21</v>
      </c>
      <c r="B25" s="261"/>
      <c r="C25" s="188"/>
      <c r="D25" s="242"/>
      <c r="E25" s="316"/>
      <c r="G25" s="293">
        <v>21</v>
      </c>
      <c r="H25" s="424">
        <v>11</v>
      </c>
      <c r="I25" s="39" t="str">
        <f t="shared" si="0"/>
        <v/>
      </c>
      <c r="J25" s="39">
        <f>IF(M25+M26=0,0,IF(M25=M26,2,IF(M25&lt;M26,1,5)))</f>
        <v>0</v>
      </c>
      <c r="K25" s="39">
        <f>IF(N26="","",IF(OR(AND(N26&gt;0,N26&lt;5)),1,0))</f>
        <v>0</v>
      </c>
      <c r="L25" s="39">
        <f t="shared" si="1"/>
        <v>0</v>
      </c>
      <c r="M25" s="122"/>
      <c r="N25" s="8">
        <f t="shared" ref="N25" si="43">SUM(M25-M26)</f>
        <v>0</v>
      </c>
      <c r="O25" s="1"/>
      <c r="P25" s="431">
        <v>6</v>
      </c>
      <c r="Q25" s="43" t="str">
        <f>IF(M13=M14," ",IF(M13&lt;M14,I13,I14))</f>
        <v xml:space="preserve"> </v>
      </c>
      <c r="R25" s="106">
        <f>IF(U25+U26=0,0,IF(U25=U26,2,IF(U25&lt;U26,1,5)))</f>
        <v>0</v>
      </c>
      <c r="S25" s="39">
        <f>IF(V26="","",IF(OR(AND(V26&gt;0,V26&lt;5)),1,0))</f>
        <v>0</v>
      </c>
      <c r="T25" s="39">
        <f t="shared" si="2"/>
        <v>0</v>
      </c>
      <c r="U25" s="122"/>
      <c r="V25" s="65">
        <f t="shared" ref="V25" si="44">SUM(U25-U26)</f>
        <v>0</v>
      </c>
      <c r="W25" s="1"/>
      <c r="X25" s="431">
        <v>14</v>
      </c>
      <c r="Y25" s="17" t="str">
        <f>IF(U29=U30," ",IF(U29&gt;U30,Q29,Q30))</f>
        <v xml:space="preserve"> </v>
      </c>
      <c r="Z25" s="34">
        <f>IF(AC25+AC26=0,0,IF(AC25=AC26,2,IF(AC25&lt;AC26,1,5)))</f>
        <v>0</v>
      </c>
      <c r="AA25" s="39">
        <f>IF(AD26="","",IF(OR(AND(AD26&gt;0,AD26&lt;5)),1,0))</f>
        <v>0</v>
      </c>
      <c r="AB25" s="39">
        <f t="shared" si="3"/>
        <v>0</v>
      </c>
      <c r="AC25" s="122"/>
      <c r="AD25" s="8">
        <f t="shared" ref="AD25" si="45">SUM(AC25-AC26)</f>
        <v>0</v>
      </c>
      <c r="AE25" s="1"/>
      <c r="AF25" s="13">
        <v>21</v>
      </c>
      <c r="AG25" s="126" t="str">
        <f t="shared" si="8"/>
        <v/>
      </c>
      <c r="AH25" s="59">
        <f t="shared" si="9"/>
        <v>0</v>
      </c>
      <c r="AI25" s="59">
        <f t="shared" si="10"/>
        <v>0</v>
      </c>
      <c r="AJ25" s="36">
        <f t="shared" si="11"/>
        <v>0</v>
      </c>
      <c r="AK25" s="342">
        <f t="shared" si="12"/>
        <v>0</v>
      </c>
      <c r="AL25" s="36">
        <f t="shared" si="13"/>
        <v>0</v>
      </c>
      <c r="AN25" s="179" t="str">
        <f t="shared" si="14"/>
        <v/>
      </c>
      <c r="AO25" s="87"/>
      <c r="AP25" s="62" t="str">
        <f>IF(AG25="","",SMALL(AN$5:AN$36,ROWS(AH$5:AH25)))</f>
        <v/>
      </c>
      <c r="AQ25" s="64" t="str">
        <f>IF(AP25="","",IF(AND(AT24=AT25,AU24=AU25),AQ24,$AQ$5+20))</f>
        <v/>
      </c>
      <c r="AR25" s="76" t="str">
        <f t="shared" si="4"/>
        <v/>
      </c>
      <c r="AS25" s="76" t="str">
        <f t="shared" si="5"/>
        <v/>
      </c>
      <c r="AT25" s="281" t="str">
        <f t="shared" si="6"/>
        <v/>
      </c>
      <c r="AU25" s="137" t="str">
        <f t="shared" si="7"/>
        <v/>
      </c>
      <c r="AV25" s="345" t="str">
        <f t="shared" si="15"/>
        <v/>
      </c>
      <c r="AW25" s="137" t="str">
        <f t="shared" si="16"/>
        <v/>
      </c>
    </row>
    <row r="26" spans="1:49" ht="23.1" customHeight="1" thickBot="1">
      <c r="A26" s="7">
        <v>22</v>
      </c>
      <c r="B26" s="262"/>
      <c r="C26" s="185"/>
      <c r="D26" s="247"/>
      <c r="E26" s="290"/>
      <c r="G26" s="293">
        <v>22</v>
      </c>
      <c r="H26" s="425"/>
      <c r="I26" s="59" t="str">
        <f t="shared" si="0"/>
        <v/>
      </c>
      <c r="J26" s="40">
        <f>IF(M25+M26=0,0,IF(M25=M26,2,IF(M25&gt;M26,1,5)))</f>
        <v>0</v>
      </c>
      <c r="K26" s="124">
        <f>IF(N25="","",IF(OR(AND(N25&gt;0,N25&lt;5)),1,0))</f>
        <v>0</v>
      </c>
      <c r="L26" s="124">
        <f t="shared" si="1"/>
        <v>0</v>
      </c>
      <c r="M26" s="123"/>
      <c r="N26" s="9">
        <f t="shared" ref="N26" si="46">SUM(M26-M25)</f>
        <v>0</v>
      </c>
      <c r="O26" s="1"/>
      <c r="P26" s="432"/>
      <c r="Q26" s="68" t="str">
        <f>IF(M15=M16," ",IF(M15&lt;M16,I15,I16))</f>
        <v xml:space="preserve"> </v>
      </c>
      <c r="R26" s="67">
        <f>IF(U25+U26=0,0,IF(U25=U26,2,IF(U25&gt;U26,1,5)))</f>
        <v>0</v>
      </c>
      <c r="S26" s="124">
        <f>IF(V25="","",IF(OR(AND(V25&gt;0,V25&lt;5)),1,0))</f>
        <v>0</v>
      </c>
      <c r="T26" s="124">
        <f t="shared" si="2"/>
        <v>0</v>
      </c>
      <c r="U26" s="123"/>
      <c r="V26" s="9">
        <f t="shared" ref="V26" si="47">SUM(U26-U25)</f>
        <v>0</v>
      </c>
      <c r="W26" s="1"/>
      <c r="X26" s="432"/>
      <c r="Y26" s="45" t="str">
        <f>IF(U31=U32," ",IF(U31&gt;U32,Q31,Q32))</f>
        <v xml:space="preserve"> </v>
      </c>
      <c r="Z26" s="114">
        <f>IF(AC25+AC26=0,0,IF(AC25=AC26,2,IF(AC25&gt;AC26,1,5)))</f>
        <v>0</v>
      </c>
      <c r="AA26" s="124">
        <f>IF(AD25="","",IF(OR(AND(AD25&gt;0,AD25&lt;5)),1,0))</f>
        <v>0</v>
      </c>
      <c r="AB26" s="124">
        <f t="shared" si="3"/>
        <v>0</v>
      </c>
      <c r="AC26" s="123"/>
      <c r="AD26" s="60">
        <f t="shared" ref="AD26" si="48">SUM(AC26-AC25)</f>
        <v>0</v>
      </c>
      <c r="AE26" s="1"/>
      <c r="AF26" s="13">
        <v>22</v>
      </c>
      <c r="AG26" s="126" t="str">
        <f t="shared" si="8"/>
        <v/>
      </c>
      <c r="AH26" s="59">
        <f t="shared" si="9"/>
        <v>0</v>
      </c>
      <c r="AI26" s="59">
        <f t="shared" si="10"/>
        <v>0</v>
      </c>
      <c r="AJ26" s="36">
        <f t="shared" si="11"/>
        <v>0</v>
      </c>
      <c r="AK26" s="342">
        <f t="shared" si="12"/>
        <v>0</v>
      </c>
      <c r="AL26" s="36">
        <f t="shared" si="13"/>
        <v>0</v>
      </c>
      <c r="AN26" s="179" t="str">
        <f t="shared" si="14"/>
        <v/>
      </c>
      <c r="AO26" s="87"/>
      <c r="AP26" s="62" t="str">
        <f>IF(AG26="","",SMALL(AN$5:AN$36,ROWS(AH$5:AH26)))</f>
        <v/>
      </c>
      <c r="AQ26" s="192" t="str">
        <f>IF(AP26="","",IF(AND(AT25=AT26,AU25=AU26),AQ25,$AQ$5+21))</f>
        <v/>
      </c>
      <c r="AR26" s="76" t="str">
        <f t="shared" si="4"/>
        <v/>
      </c>
      <c r="AS26" s="76" t="str">
        <f t="shared" si="5"/>
        <v/>
      </c>
      <c r="AT26" s="281" t="str">
        <f t="shared" si="6"/>
        <v/>
      </c>
      <c r="AU26" s="137" t="str">
        <f t="shared" si="7"/>
        <v/>
      </c>
      <c r="AV26" s="345" t="str">
        <f t="shared" si="15"/>
        <v/>
      </c>
      <c r="AW26" s="137" t="str">
        <f t="shared" si="16"/>
        <v/>
      </c>
    </row>
    <row r="27" spans="1:49" ht="23.1" customHeight="1">
      <c r="A27" s="7">
        <v>23</v>
      </c>
      <c r="B27" s="261"/>
      <c r="C27" s="188"/>
      <c r="D27" s="242"/>
      <c r="E27" s="316"/>
      <c r="G27" s="293">
        <v>23</v>
      </c>
      <c r="H27" s="424">
        <v>12</v>
      </c>
      <c r="I27" s="39" t="str">
        <f t="shared" si="0"/>
        <v/>
      </c>
      <c r="J27" s="39">
        <f>IF(M27+M28=0,0,IF(M27=M28,2,IF(M27&lt;M28,1,5)))</f>
        <v>0</v>
      </c>
      <c r="K27" s="39">
        <f>IF(N28="","",IF(OR(AND(N28&gt;0,N28&lt;5)),1,0))</f>
        <v>0</v>
      </c>
      <c r="L27" s="39">
        <f t="shared" ref="L27:L36" si="49">IF(N27="","",IF(OR(AND(N27&lt;14,N27&gt;7)),1,0))</f>
        <v>0</v>
      </c>
      <c r="M27" s="122"/>
      <c r="N27" s="8">
        <f t="shared" ref="N27" si="50">SUM(M27-M28)</f>
        <v>0</v>
      </c>
      <c r="O27" s="1"/>
      <c r="P27" s="431">
        <v>5</v>
      </c>
      <c r="Q27" s="43" t="str">
        <f>IF(M17=M18," ",IF(M17&lt;M18,I17,I18))</f>
        <v xml:space="preserve"> </v>
      </c>
      <c r="R27" s="106">
        <f>IF(U27+U28=0,0,IF(U27=U28,2,IF(U27&lt;U28,1,5)))</f>
        <v>0</v>
      </c>
      <c r="S27" s="39">
        <f>IF(V28="","",IF(OR(AND(V28&gt;0,V28&lt;5)),1,0))</f>
        <v>0</v>
      </c>
      <c r="T27" s="39">
        <f t="shared" si="2"/>
        <v>0</v>
      </c>
      <c r="U27" s="122"/>
      <c r="V27" s="65">
        <f t="shared" ref="V27" si="51">SUM(U27-U28)</f>
        <v>0</v>
      </c>
      <c r="W27" s="1"/>
      <c r="X27" s="431">
        <v>13</v>
      </c>
      <c r="Y27" s="17" t="str">
        <f>IF(U33=U34," ",IF(U33&gt;U34,Q33,Q34))</f>
        <v xml:space="preserve"> </v>
      </c>
      <c r="Z27" s="34">
        <f>IF(AC27+AC28=0,0,IF(AC27=AC28,2,IF(AC27&lt;AC28,1,5)))</f>
        <v>0</v>
      </c>
      <c r="AA27" s="39">
        <f>IF(AD28="","",IF(OR(AND(AD28&gt;0,AD28&lt;5)),1,0))</f>
        <v>0</v>
      </c>
      <c r="AB27" s="39">
        <f t="shared" si="3"/>
        <v>0</v>
      </c>
      <c r="AC27" s="122"/>
      <c r="AD27" s="8">
        <f t="shared" ref="AD27" si="52">SUM(AC27-AC28)</f>
        <v>0</v>
      </c>
      <c r="AE27" s="1"/>
      <c r="AF27" s="13">
        <v>23</v>
      </c>
      <c r="AG27" s="126" t="str">
        <f t="shared" si="8"/>
        <v/>
      </c>
      <c r="AH27" s="59">
        <f t="shared" si="9"/>
        <v>0</v>
      </c>
      <c r="AI27" s="59">
        <f t="shared" si="10"/>
        <v>0</v>
      </c>
      <c r="AJ27" s="36">
        <f t="shared" si="11"/>
        <v>0</v>
      </c>
      <c r="AK27" s="342">
        <f t="shared" si="12"/>
        <v>0</v>
      </c>
      <c r="AL27" s="36">
        <f t="shared" si="13"/>
        <v>0</v>
      </c>
      <c r="AN27" s="179" t="str">
        <f t="shared" si="14"/>
        <v/>
      </c>
      <c r="AO27" s="87"/>
      <c r="AP27" s="62" t="str">
        <f>IF(AG27="","",SMALL(AN$5:AN$36,ROWS(AH$5:AH27)))</f>
        <v/>
      </c>
      <c r="AQ27" s="64" t="str">
        <f>IF(AP27="","",IF(AND(AT26=AT27,AU26=AU27),AQ26,$AQ$5+22))</f>
        <v/>
      </c>
      <c r="AR27" s="76" t="str">
        <f t="shared" si="4"/>
        <v/>
      </c>
      <c r="AS27" s="76" t="str">
        <f t="shared" si="5"/>
        <v/>
      </c>
      <c r="AT27" s="281" t="str">
        <f t="shared" si="6"/>
        <v/>
      </c>
      <c r="AU27" s="137" t="str">
        <f t="shared" si="7"/>
        <v/>
      </c>
      <c r="AV27" s="345" t="str">
        <f t="shared" si="15"/>
        <v/>
      </c>
      <c r="AW27" s="137" t="str">
        <f t="shared" si="16"/>
        <v/>
      </c>
    </row>
    <row r="28" spans="1:49" ht="23.1" customHeight="1" thickBot="1">
      <c r="A28" s="7">
        <v>24</v>
      </c>
      <c r="B28" s="260"/>
      <c r="C28" s="185"/>
      <c r="D28" s="247"/>
      <c r="E28" s="290"/>
      <c r="G28" s="293">
        <v>24</v>
      </c>
      <c r="H28" s="425"/>
      <c r="I28" s="59" t="str">
        <f t="shared" si="0"/>
        <v/>
      </c>
      <c r="J28" s="40">
        <f>IF(M27+M28=0,0,IF(M27=M28,2,IF(M27&gt;M28,1,5)))</f>
        <v>0</v>
      </c>
      <c r="K28" s="59">
        <f>IF(N27="","",IF(OR(AND(N27&gt;0,N27&lt;5)),1,0))</f>
        <v>0</v>
      </c>
      <c r="L28" s="59">
        <f t="shared" si="49"/>
        <v>0</v>
      </c>
      <c r="M28" s="123"/>
      <c r="N28" s="9">
        <f t="shared" ref="N28" si="53">SUM(M28-M27)</f>
        <v>0</v>
      </c>
      <c r="O28" s="1"/>
      <c r="P28" s="432"/>
      <c r="Q28" s="68" t="str">
        <f>IF(M19=M20," ",IF(M19&lt;M20,I19,I20))</f>
        <v xml:space="preserve"> </v>
      </c>
      <c r="R28" s="67">
        <f>IF(U27+U28=0,0,IF(U27=U28,2,IF(U27&gt;U28,1,5)))</f>
        <v>0</v>
      </c>
      <c r="S28" s="59">
        <f>IF(V27="","",IF(OR(AND(V27&gt;0,V27&lt;5)),1,0))</f>
        <v>0</v>
      </c>
      <c r="T28" s="59">
        <f t="shared" si="2"/>
        <v>0</v>
      </c>
      <c r="U28" s="123"/>
      <c r="V28" s="9">
        <f t="shared" ref="V28" si="54">SUM(U28-U27)</f>
        <v>0</v>
      </c>
      <c r="W28" s="1"/>
      <c r="X28" s="432"/>
      <c r="Y28" s="45" t="str">
        <f>IF(U35=U36," ",IF(U35&gt;U36,Q35,Q36))</f>
        <v xml:space="preserve"> </v>
      </c>
      <c r="Z28" s="114">
        <f>IF(AC27+AC28=0,0,IF(AC27=AC28,2,IF(AC27&gt;AC28,1,5)))</f>
        <v>0</v>
      </c>
      <c r="AA28" s="59">
        <f>IF(AD27="","",IF(OR(AND(AD27&gt;0,AD27&lt;5)),1,0))</f>
        <v>0</v>
      </c>
      <c r="AB28" s="59">
        <f t="shared" si="3"/>
        <v>0</v>
      </c>
      <c r="AC28" s="123"/>
      <c r="AD28" s="60">
        <f t="shared" ref="AD28" si="55">SUM(AC28-AC27)</f>
        <v>0</v>
      </c>
      <c r="AE28" s="1"/>
      <c r="AF28" s="13">
        <v>24</v>
      </c>
      <c r="AG28" s="126" t="str">
        <f t="shared" si="8"/>
        <v/>
      </c>
      <c r="AH28" s="59">
        <f t="shared" si="9"/>
        <v>0</v>
      </c>
      <c r="AI28" s="59">
        <f t="shared" si="10"/>
        <v>0</v>
      </c>
      <c r="AJ28" s="36">
        <f t="shared" si="11"/>
        <v>0</v>
      </c>
      <c r="AK28" s="342">
        <f t="shared" si="12"/>
        <v>0</v>
      </c>
      <c r="AL28" s="36">
        <f t="shared" si="13"/>
        <v>0</v>
      </c>
      <c r="AN28" s="179" t="str">
        <f t="shared" si="14"/>
        <v/>
      </c>
      <c r="AO28" s="87"/>
      <c r="AP28" s="62" t="str">
        <f>IF(AG28="","",SMALL(AN$5:AN$36,ROWS(AH$5:AH28)))</f>
        <v/>
      </c>
      <c r="AQ28" s="192" t="str">
        <f>IF(AP28="","",IF(AND(AT27=AT28,AU27=AU28),AQ27,$AQ$5+23))</f>
        <v/>
      </c>
      <c r="AR28" s="76" t="str">
        <f t="shared" si="4"/>
        <v/>
      </c>
      <c r="AS28" s="76" t="str">
        <f t="shared" si="5"/>
        <v/>
      </c>
      <c r="AT28" s="281" t="str">
        <f t="shared" si="6"/>
        <v/>
      </c>
      <c r="AU28" s="137" t="str">
        <f t="shared" si="7"/>
        <v/>
      </c>
      <c r="AV28" s="345" t="str">
        <f t="shared" si="15"/>
        <v/>
      </c>
      <c r="AW28" s="137" t="str">
        <f t="shared" si="16"/>
        <v/>
      </c>
    </row>
    <row r="29" spans="1:49" ht="23.1" customHeight="1">
      <c r="A29" s="7">
        <v>25</v>
      </c>
      <c r="B29" s="261"/>
      <c r="C29" s="188"/>
      <c r="D29" s="242"/>
      <c r="E29" s="316"/>
      <c r="G29" s="293">
        <v>25</v>
      </c>
      <c r="H29" s="424">
        <v>13</v>
      </c>
      <c r="I29" s="39" t="str">
        <f t="shared" si="0"/>
        <v/>
      </c>
      <c r="J29" s="39">
        <f>IF(M29+M30=0,0,IF(M29=M30,2,IF(M29&lt;M30,1,5)))</f>
        <v>0</v>
      </c>
      <c r="K29" s="39">
        <f>IF(N30="","",IF(OR(AND(N30&gt;0,N30&lt;5)),1,0))</f>
        <v>0</v>
      </c>
      <c r="L29" s="39">
        <f t="shared" si="49"/>
        <v>0</v>
      </c>
      <c r="M29" s="122"/>
      <c r="N29" s="8">
        <f t="shared" ref="N29" si="56">SUM(M29-M30)</f>
        <v>0</v>
      </c>
      <c r="O29" s="1"/>
      <c r="P29" s="431">
        <v>4</v>
      </c>
      <c r="Q29" s="43" t="str">
        <f>IF(M21=M22," ",IF(M21&lt;M22,I21,I22))</f>
        <v xml:space="preserve"> </v>
      </c>
      <c r="R29" s="106">
        <f>IF(U29+U30=0,0,IF(U29=U30,2,IF(U29&lt;U30,1,5)))</f>
        <v>0</v>
      </c>
      <c r="S29" s="39">
        <f>IF(V30="","",IF(OR(AND(V30&gt;0,V30&lt;5)),1,0))</f>
        <v>0</v>
      </c>
      <c r="T29" s="39">
        <f t="shared" si="2"/>
        <v>0</v>
      </c>
      <c r="U29" s="122"/>
      <c r="V29" s="65">
        <f t="shared" ref="V29" si="57">SUM(U29-U30)</f>
        <v>0</v>
      </c>
      <c r="W29" s="1"/>
      <c r="X29" s="431">
        <v>12</v>
      </c>
      <c r="Y29" s="43" t="str">
        <f>IF(U21=U22," ",IF(U21&lt;U22,Q21,Q22))</f>
        <v xml:space="preserve"> </v>
      </c>
      <c r="Z29" s="34">
        <f>IF(AC29+AC30=0,0,IF(AC29=AC30,2,IF(AC29&lt;AC30,1,5)))</f>
        <v>0</v>
      </c>
      <c r="AA29" s="39">
        <f>IF(AD30="","",IF(OR(AND(AD30&gt;0,AD30&lt;5)),1,0))</f>
        <v>0</v>
      </c>
      <c r="AB29" s="39">
        <f t="shared" si="3"/>
        <v>0</v>
      </c>
      <c r="AC29" s="122"/>
      <c r="AD29" s="8">
        <f t="shared" ref="AD29" si="58">SUM(AC29-AC30)</f>
        <v>0</v>
      </c>
      <c r="AE29" s="1"/>
      <c r="AF29" s="13">
        <v>25</v>
      </c>
      <c r="AG29" s="126" t="str">
        <f t="shared" si="8"/>
        <v/>
      </c>
      <c r="AH29" s="59">
        <f t="shared" si="9"/>
        <v>0</v>
      </c>
      <c r="AI29" s="59">
        <f t="shared" si="10"/>
        <v>0</v>
      </c>
      <c r="AJ29" s="36">
        <f t="shared" si="11"/>
        <v>0</v>
      </c>
      <c r="AK29" s="342">
        <f t="shared" si="12"/>
        <v>0</v>
      </c>
      <c r="AL29" s="36">
        <f t="shared" si="13"/>
        <v>0</v>
      </c>
      <c r="AN29" s="179" t="str">
        <f t="shared" si="14"/>
        <v/>
      </c>
      <c r="AO29" s="87"/>
      <c r="AP29" s="62" t="str">
        <f>IF(AG29="","",SMALL(AN$5:AN$36,ROWS(AH$5:AH29)))</f>
        <v/>
      </c>
      <c r="AQ29" s="64" t="str">
        <f>IF(AP29="","",IF(AND(AT28=AT29,AU28=AU29),AQ28,$AQ$5+24))</f>
        <v/>
      </c>
      <c r="AR29" s="76" t="str">
        <f t="shared" si="4"/>
        <v/>
      </c>
      <c r="AS29" s="76" t="str">
        <f t="shared" si="5"/>
        <v/>
      </c>
      <c r="AT29" s="281" t="str">
        <f t="shared" si="6"/>
        <v/>
      </c>
      <c r="AU29" s="137" t="str">
        <f t="shared" si="7"/>
        <v/>
      </c>
      <c r="AV29" s="345" t="str">
        <f t="shared" si="15"/>
        <v/>
      </c>
      <c r="AW29" s="137" t="str">
        <f t="shared" si="16"/>
        <v/>
      </c>
    </row>
    <row r="30" spans="1:49" ht="23.1" customHeight="1" thickBot="1">
      <c r="A30" s="7">
        <v>26</v>
      </c>
      <c r="B30" s="260"/>
      <c r="C30" s="185"/>
      <c r="D30" s="247"/>
      <c r="E30" s="290"/>
      <c r="G30" s="293">
        <v>26</v>
      </c>
      <c r="H30" s="425"/>
      <c r="I30" s="59" t="str">
        <f t="shared" si="0"/>
        <v/>
      </c>
      <c r="J30" s="40">
        <f>IF(M29+M30=0,0,IF(M29=M30,2,IF(M29&gt;M30,1,5)))</f>
        <v>0</v>
      </c>
      <c r="K30" s="124">
        <f>IF(N29="","",IF(OR(AND(N29&gt;0,N29&lt;5)),1,0))</f>
        <v>0</v>
      </c>
      <c r="L30" s="124">
        <f t="shared" si="49"/>
        <v>0</v>
      </c>
      <c r="M30" s="123"/>
      <c r="N30" s="9">
        <f t="shared" ref="N30" si="59">SUM(M30-M29)</f>
        <v>0</v>
      </c>
      <c r="O30" s="1"/>
      <c r="P30" s="432"/>
      <c r="Q30" s="68" t="str">
        <f>IF(M23=M24," ",IF(M23&lt;M24,I23,I24))</f>
        <v xml:space="preserve"> </v>
      </c>
      <c r="R30" s="67">
        <f>IF(U29+U30=0,0,IF(U29=U30,2,IF(U29&gt;U30,1,5)))</f>
        <v>0</v>
      </c>
      <c r="S30" s="124">
        <f>IF(V29="","",IF(OR(AND(V29&gt;0,V29&lt;5)),1,0))</f>
        <v>0</v>
      </c>
      <c r="T30" s="124">
        <f t="shared" si="2"/>
        <v>0</v>
      </c>
      <c r="U30" s="123"/>
      <c r="V30" s="9">
        <f t="shared" ref="V30" si="60">SUM(U30-U29)</f>
        <v>0</v>
      </c>
      <c r="W30" s="1"/>
      <c r="X30" s="432"/>
      <c r="Y30" s="61" t="str">
        <f>IF(U23=U24," ",IF(U23&lt;U24,Q23,Q24))</f>
        <v xml:space="preserve"> </v>
      </c>
      <c r="Z30" s="114">
        <f>IF(AC29+AC30=0,0,IF(AC29=AC30,2,IF(AC29&gt;AC30,1,5)))</f>
        <v>0</v>
      </c>
      <c r="AA30" s="124">
        <f>IF(AD29="","",IF(OR(AND(AD29&gt;0,AD29&lt;5)),1,0))</f>
        <v>0</v>
      </c>
      <c r="AB30" s="124">
        <f t="shared" si="3"/>
        <v>0</v>
      </c>
      <c r="AC30" s="123"/>
      <c r="AD30" s="60">
        <f t="shared" ref="AD30" si="61">SUM(AC30-AC29)</f>
        <v>0</v>
      </c>
      <c r="AE30" s="1"/>
      <c r="AF30" s="13">
        <v>26</v>
      </c>
      <c r="AG30" s="126" t="str">
        <f t="shared" si="8"/>
        <v/>
      </c>
      <c r="AH30" s="59">
        <f t="shared" si="9"/>
        <v>0</v>
      </c>
      <c r="AI30" s="59">
        <f t="shared" si="10"/>
        <v>0</v>
      </c>
      <c r="AJ30" s="36">
        <f t="shared" si="11"/>
        <v>0</v>
      </c>
      <c r="AK30" s="342">
        <f t="shared" si="12"/>
        <v>0</v>
      </c>
      <c r="AL30" s="36">
        <f t="shared" si="13"/>
        <v>0</v>
      </c>
      <c r="AN30" s="179" t="str">
        <f t="shared" si="14"/>
        <v/>
      </c>
      <c r="AO30" s="87"/>
      <c r="AP30" s="62" t="str">
        <f>IF(AG30="","",SMALL(AN$5:AN$36,ROWS(AH$5:AH30)))</f>
        <v/>
      </c>
      <c r="AQ30" s="192" t="str">
        <f>IF(AP30="","",IF(AND(AT29=AT30,AU29=AU30),AQ29,$AQ$5+25))</f>
        <v/>
      </c>
      <c r="AR30" s="76" t="str">
        <f t="shared" si="4"/>
        <v/>
      </c>
      <c r="AS30" s="76" t="str">
        <f t="shared" si="5"/>
        <v/>
      </c>
      <c r="AT30" s="281" t="str">
        <f t="shared" si="6"/>
        <v/>
      </c>
      <c r="AU30" s="137" t="str">
        <f t="shared" si="7"/>
        <v/>
      </c>
      <c r="AV30" s="345" t="str">
        <f t="shared" si="15"/>
        <v/>
      </c>
      <c r="AW30" s="137" t="str">
        <f t="shared" si="16"/>
        <v/>
      </c>
    </row>
    <row r="31" spans="1:49" ht="23.1" customHeight="1">
      <c r="A31" s="7">
        <v>27</v>
      </c>
      <c r="B31" s="261"/>
      <c r="C31" s="188"/>
      <c r="D31" s="242"/>
      <c r="E31" s="290"/>
      <c r="G31" s="293">
        <v>27</v>
      </c>
      <c r="H31" s="424">
        <v>14</v>
      </c>
      <c r="I31" s="39" t="str">
        <f t="shared" si="0"/>
        <v/>
      </c>
      <c r="J31" s="39">
        <f>IF(M31+M32=0,0,IF(M31=M32,2,IF(M31&lt;M32,1,5)))</f>
        <v>0</v>
      </c>
      <c r="K31" s="39">
        <f>IF(N32="","",IF(OR(AND(N32&gt;0,N32&lt;5)),1,0))</f>
        <v>0</v>
      </c>
      <c r="L31" s="39">
        <f t="shared" si="49"/>
        <v>0</v>
      </c>
      <c r="M31" s="122"/>
      <c r="N31" s="8">
        <f t="shared" ref="N31" si="62">SUM(M31-M32)</f>
        <v>0</v>
      </c>
      <c r="O31" s="1"/>
      <c r="P31" s="431">
        <v>3</v>
      </c>
      <c r="Q31" s="43" t="str">
        <f>IF(M25=M26," ",IF(M25&lt;M26,I25,I26))</f>
        <v xml:space="preserve"> </v>
      </c>
      <c r="R31" s="106">
        <f>IF(U31+U32=0,0,IF(U31=U32,2,IF(U31&lt;U32,1,5)))</f>
        <v>0</v>
      </c>
      <c r="S31" s="39">
        <f>IF(V32="","",IF(OR(AND(V32&gt;0,V32&lt;5)),1,0))</f>
        <v>0</v>
      </c>
      <c r="T31" s="39">
        <f t="shared" si="2"/>
        <v>0</v>
      </c>
      <c r="U31" s="122"/>
      <c r="V31" s="65">
        <f t="shared" ref="V31" si="63">SUM(U31-U32)</f>
        <v>0</v>
      </c>
      <c r="W31" s="1"/>
      <c r="X31" s="431">
        <v>11</v>
      </c>
      <c r="Y31" s="43" t="str">
        <f>IF(U25=U26," ",IF(U25&lt;U26,Q25,Q26))</f>
        <v xml:space="preserve"> </v>
      </c>
      <c r="Z31" s="34">
        <f>IF(AC31+AC32=0,0,IF(AC31=AC32,2,IF(AC31&lt;AC32,1,5)))</f>
        <v>0</v>
      </c>
      <c r="AA31" s="39">
        <f>IF(AD32="","",IF(OR(AND(AD32&gt;0,AD32&lt;5)),1,0))</f>
        <v>0</v>
      </c>
      <c r="AB31" s="39">
        <f t="shared" si="3"/>
        <v>0</v>
      </c>
      <c r="AC31" s="122"/>
      <c r="AD31" s="8">
        <f t="shared" ref="AD31" si="64">SUM(AC31-AC32)</f>
        <v>0</v>
      </c>
      <c r="AE31" s="1"/>
      <c r="AF31" s="13">
        <v>27</v>
      </c>
      <c r="AG31" s="126" t="str">
        <f t="shared" si="8"/>
        <v/>
      </c>
      <c r="AH31" s="59">
        <f t="shared" si="9"/>
        <v>0</v>
      </c>
      <c r="AI31" s="59">
        <f t="shared" si="10"/>
        <v>0</v>
      </c>
      <c r="AJ31" s="36">
        <f t="shared" si="11"/>
        <v>0</v>
      </c>
      <c r="AK31" s="342">
        <f t="shared" si="12"/>
        <v>0</v>
      </c>
      <c r="AL31" s="36">
        <f t="shared" si="13"/>
        <v>0</v>
      </c>
      <c r="AN31" s="179" t="str">
        <f t="shared" si="14"/>
        <v/>
      </c>
      <c r="AO31" s="87"/>
      <c r="AP31" s="62" t="str">
        <f>IF(AG31="","",SMALL(AN$5:AN$36,ROWS(AH$5:AH31)))</f>
        <v/>
      </c>
      <c r="AQ31" s="64" t="str">
        <f>IF(AP31="","",IF(AND(AT30=AT31,AU30=AU31),AQ30,$AQ$5+26))</f>
        <v/>
      </c>
      <c r="AR31" s="76" t="str">
        <f t="shared" si="4"/>
        <v/>
      </c>
      <c r="AS31" s="76" t="str">
        <f t="shared" si="5"/>
        <v/>
      </c>
      <c r="AT31" s="281" t="str">
        <f t="shared" si="6"/>
        <v/>
      </c>
      <c r="AU31" s="137" t="str">
        <f t="shared" si="7"/>
        <v/>
      </c>
      <c r="AV31" s="345" t="str">
        <f t="shared" si="15"/>
        <v/>
      </c>
      <c r="AW31" s="137" t="str">
        <f t="shared" si="16"/>
        <v/>
      </c>
    </row>
    <row r="32" spans="1:49" ht="23.1" customHeight="1" thickBot="1">
      <c r="A32" s="7">
        <v>28</v>
      </c>
      <c r="B32" s="260"/>
      <c r="C32" s="185"/>
      <c r="D32" s="247"/>
      <c r="E32" s="290"/>
      <c r="G32" s="293">
        <v>28</v>
      </c>
      <c r="H32" s="425"/>
      <c r="I32" s="59" t="str">
        <f t="shared" si="0"/>
        <v/>
      </c>
      <c r="J32" s="40">
        <f>IF(M31+M32=0,0,IF(M31=M32,2,IF(M31&gt;M32,1,5)))</f>
        <v>0</v>
      </c>
      <c r="K32" s="124">
        <f>IF(N31="","",IF(OR(AND(N31&gt;0,N31&lt;5)),1,0))</f>
        <v>0</v>
      </c>
      <c r="L32" s="124">
        <f t="shared" si="49"/>
        <v>0</v>
      </c>
      <c r="M32" s="123"/>
      <c r="N32" s="9">
        <f t="shared" ref="N32" si="65">SUM(M32-M31)</f>
        <v>0</v>
      </c>
      <c r="O32" s="1"/>
      <c r="P32" s="432"/>
      <c r="Q32" s="68" t="str">
        <f>IF(M27=M28," ",IF(M27&lt;M28,I27,I28))</f>
        <v xml:space="preserve"> </v>
      </c>
      <c r="R32" s="67">
        <f>IF(U31+U32=0,0,IF(U31=U32,2,IF(U31&gt;U32,1,5)))</f>
        <v>0</v>
      </c>
      <c r="S32" s="124">
        <f>IF(V31="","",IF(OR(AND(V31&gt;0,V31&lt;5)),1,0))</f>
        <v>0</v>
      </c>
      <c r="T32" s="124">
        <f t="shared" si="2"/>
        <v>0</v>
      </c>
      <c r="U32" s="123"/>
      <c r="V32" s="9">
        <f t="shared" ref="V32" si="66">SUM(U32-U31)</f>
        <v>0</v>
      </c>
      <c r="W32" s="1"/>
      <c r="X32" s="432"/>
      <c r="Y32" s="61" t="str">
        <f>IF(U27=U28," ",IF(U27&lt;U28,Q27,Q28))</f>
        <v xml:space="preserve"> </v>
      </c>
      <c r="Z32" s="114">
        <f>IF(AC31+AC32=0,0,IF(AC31=AC32,2,IF(AC31&gt;AC32,1,5)))</f>
        <v>0</v>
      </c>
      <c r="AA32" s="124">
        <f>IF(AD31="","",IF(OR(AND(AD31&gt;0,AD31&lt;5)),1,0))</f>
        <v>0</v>
      </c>
      <c r="AB32" s="124">
        <f t="shared" si="3"/>
        <v>0</v>
      </c>
      <c r="AC32" s="123"/>
      <c r="AD32" s="60">
        <f t="shared" ref="AD32" si="67">SUM(AC32-AC31)</f>
        <v>0</v>
      </c>
      <c r="AE32" s="1"/>
      <c r="AF32" s="13">
        <v>28</v>
      </c>
      <c r="AG32" s="126" t="str">
        <f t="shared" si="8"/>
        <v/>
      </c>
      <c r="AH32" s="59">
        <f t="shared" si="9"/>
        <v>0</v>
      </c>
      <c r="AI32" s="59">
        <f t="shared" si="10"/>
        <v>0</v>
      </c>
      <c r="AJ32" s="36">
        <f t="shared" si="11"/>
        <v>0</v>
      </c>
      <c r="AK32" s="342">
        <f t="shared" si="12"/>
        <v>0</v>
      </c>
      <c r="AL32" s="36">
        <f t="shared" si="13"/>
        <v>0</v>
      </c>
      <c r="AN32" s="179" t="str">
        <f t="shared" si="14"/>
        <v/>
      </c>
      <c r="AO32" s="87"/>
      <c r="AP32" s="62" t="str">
        <f>IF(AG32="","",SMALL(AN$5:AN$36,ROWS(AH$5:AH32)))</f>
        <v/>
      </c>
      <c r="AQ32" s="192" t="str">
        <f>IF(AP32="","",IF(AND(AT31=AT32,AU31=AU32),AQ31,$AQ$5+27))</f>
        <v/>
      </c>
      <c r="AR32" s="76" t="str">
        <f t="shared" si="4"/>
        <v/>
      </c>
      <c r="AS32" s="76" t="str">
        <f t="shared" si="5"/>
        <v/>
      </c>
      <c r="AT32" s="281" t="str">
        <f t="shared" si="6"/>
        <v/>
      </c>
      <c r="AU32" s="137" t="str">
        <f t="shared" si="7"/>
        <v/>
      </c>
      <c r="AV32" s="345" t="str">
        <f t="shared" si="15"/>
        <v/>
      </c>
      <c r="AW32" s="137" t="str">
        <f t="shared" si="16"/>
        <v/>
      </c>
    </row>
    <row r="33" spans="1:49" ht="23.1" customHeight="1">
      <c r="A33" s="7">
        <v>29</v>
      </c>
      <c r="B33" s="261"/>
      <c r="C33" s="188"/>
      <c r="D33" s="242"/>
      <c r="E33" s="290"/>
      <c r="G33" s="293">
        <v>29</v>
      </c>
      <c r="H33" s="424">
        <v>15</v>
      </c>
      <c r="I33" s="39" t="str">
        <f t="shared" si="0"/>
        <v/>
      </c>
      <c r="J33" s="39">
        <f>IF(M33+M34=0,0,IF(M33=M34,2,IF(M33&lt;M34,1,5)))</f>
        <v>0</v>
      </c>
      <c r="K33" s="39">
        <f>IF(N34="","",IF(OR(AND(N34&gt;0,N34&lt;5)),1,0))</f>
        <v>0</v>
      </c>
      <c r="L33" s="39">
        <f t="shared" si="49"/>
        <v>0</v>
      </c>
      <c r="M33" s="122"/>
      <c r="N33" s="8">
        <f t="shared" ref="N33" si="68">SUM(M33-M34)</f>
        <v>0</v>
      </c>
      <c r="O33" s="1"/>
      <c r="P33" s="431">
        <v>2</v>
      </c>
      <c r="Q33" s="43" t="str">
        <f>IF(M29=M30," ",IF(M29&lt;M30,I29,I30))</f>
        <v xml:space="preserve"> </v>
      </c>
      <c r="R33" s="106">
        <f>IF(U33+U34=0,0,IF(U33=U34,2,IF(U33&lt;U34,1,5)))</f>
        <v>0</v>
      </c>
      <c r="S33" s="39">
        <f>IF(V34="","",IF(OR(AND(V34&gt;0,V34&lt;5)),1,0))</f>
        <v>0</v>
      </c>
      <c r="T33" s="39">
        <f t="shared" si="2"/>
        <v>0</v>
      </c>
      <c r="U33" s="122"/>
      <c r="V33" s="65">
        <f t="shared" ref="V33" si="69">SUM(U33-U34)</f>
        <v>0</v>
      </c>
      <c r="W33" s="1"/>
      <c r="X33" s="431">
        <v>10</v>
      </c>
      <c r="Y33" s="43" t="str">
        <f>IF(U29=U30," ",IF(U29&lt;U30,Q29,Q30))</f>
        <v xml:space="preserve"> </v>
      </c>
      <c r="Z33" s="34">
        <f>IF(AC33+AC34=0,0,IF(AC33=AC34,2,IF(AC33&lt;AC34,1,5)))</f>
        <v>0</v>
      </c>
      <c r="AA33" s="39">
        <f>IF(AD34="","",IF(OR(AND(AD34&gt;0,AD34&lt;5)),1,0))</f>
        <v>0</v>
      </c>
      <c r="AB33" s="39">
        <f t="shared" si="3"/>
        <v>0</v>
      </c>
      <c r="AC33" s="122"/>
      <c r="AD33" s="8">
        <f t="shared" ref="AD33" si="70">SUM(AC33-AC34)</f>
        <v>0</v>
      </c>
      <c r="AE33" s="1"/>
      <c r="AF33" s="13">
        <v>29</v>
      </c>
      <c r="AG33" s="126" t="str">
        <f t="shared" si="8"/>
        <v/>
      </c>
      <c r="AH33" s="59">
        <f t="shared" si="9"/>
        <v>0</v>
      </c>
      <c r="AI33" s="59">
        <f t="shared" si="10"/>
        <v>0</v>
      </c>
      <c r="AJ33" s="36">
        <f t="shared" si="11"/>
        <v>0</v>
      </c>
      <c r="AK33" s="342">
        <f t="shared" si="12"/>
        <v>0</v>
      </c>
      <c r="AL33" s="36">
        <f t="shared" si="13"/>
        <v>0</v>
      </c>
      <c r="AN33" s="179" t="str">
        <f t="shared" si="14"/>
        <v/>
      </c>
      <c r="AO33" s="87"/>
      <c r="AP33" s="62" t="str">
        <f>IF(AG33="","",SMALL(AN$5:AN$36,ROWS(AH$5:AH33)))</f>
        <v/>
      </c>
      <c r="AQ33" s="64" t="str">
        <f>IF(AP33="","",IF(AND(AT32=AT33,AU32=AU33),AQ32,$AQ$5+28))</f>
        <v/>
      </c>
      <c r="AR33" s="76" t="str">
        <f t="shared" si="4"/>
        <v/>
      </c>
      <c r="AS33" s="76" t="str">
        <f t="shared" si="5"/>
        <v/>
      </c>
      <c r="AT33" s="281" t="str">
        <f t="shared" si="6"/>
        <v/>
      </c>
      <c r="AU33" s="137" t="str">
        <f t="shared" si="7"/>
        <v/>
      </c>
      <c r="AV33" s="345" t="str">
        <f t="shared" si="15"/>
        <v/>
      </c>
      <c r="AW33" s="137" t="str">
        <f t="shared" si="16"/>
        <v/>
      </c>
    </row>
    <row r="34" spans="1:49" ht="23.1" customHeight="1" thickBot="1">
      <c r="A34" s="7">
        <v>30</v>
      </c>
      <c r="B34" s="260"/>
      <c r="C34" s="185"/>
      <c r="D34" s="247"/>
      <c r="E34" s="290"/>
      <c r="G34" s="293">
        <v>30</v>
      </c>
      <c r="H34" s="425"/>
      <c r="I34" s="59" t="str">
        <f t="shared" si="0"/>
        <v/>
      </c>
      <c r="J34" s="40">
        <f>IF(M33+M34=0,0,IF(M33=M34,2,IF(M33&gt;M34,1,5)))</f>
        <v>0</v>
      </c>
      <c r="K34" s="124">
        <f>IF(N33="","",IF(OR(AND(N33&gt;0,N33&lt;5)),1,0))</f>
        <v>0</v>
      </c>
      <c r="L34" s="124">
        <f t="shared" si="49"/>
        <v>0</v>
      </c>
      <c r="M34" s="123"/>
      <c r="N34" s="9">
        <f t="shared" ref="N34" si="71">SUM(M34-M33)</f>
        <v>0</v>
      </c>
      <c r="O34" s="1"/>
      <c r="P34" s="432"/>
      <c r="Q34" s="68" t="str">
        <f>IF(M31=M32," ",IF(M31&lt;M32,I31,I32))</f>
        <v xml:space="preserve"> </v>
      </c>
      <c r="R34" s="67">
        <f>IF(U33+U34=0,0,IF(U33=U34,2,IF(U33&gt;U34,1,5)))</f>
        <v>0</v>
      </c>
      <c r="S34" s="124">
        <f>IF(V33="","",IF(OR(AND(V33&gt;0,V33&lt;5)),1,0))</f>
        <v>0</v>
      </c>
      <c r="T34" s="124">
        <f t="shared" si="2"/>
        <v>0</v>
      </c>
      <c r="U34" s="123"/>
      <c r="V34" s="9">
        <f t="shared" ref="V34" si="72">SUM(U34-U33)</f>
        <v>0</v>
      </c>
      <c r="W34" s="1"/>
      <c r="X34" s="432"/>
      <c r="Y34" s="61" t="str">
        <f>IF(U31=U32," ",IF(U31&lt;U32,Q31,Q32))</f>
        <v xml:space="preserve"> </v>
      </c>
      <c r="Z34" s="114">
        <f>IF(AC33+AC34=0,0,IF(AC33=AC34,2,IF(AC33&gt;AC34,1,5)))</f>
        <v>0</v>
      </c>
      <c r="AA34" s="124">
        <f>IF(AD33="","",IF(OR(AND(AD33&gt;0,AD33&lt;5)),1,0))</f>
        <v>0</v>
      </c>
      <c r="AB34" s="124">
        <f t="shared" si="3"/>
        <v>0</v>
      </c>
      <c r="AC34" s="123"/>
      <c r="AD34" s="60">
        <f t="shared" ref="AD34" si="73">SUM(AC34-AC33)</f>
        <v>0</v>
      </c>
      <c r="AE34" s="1"/>
      <c r="AF34" s="13">
        <v>30</v>
      </c>
      <c r="AG34" s="126" t="str">
        <f t="shared" si="8"/>
        <v/>
      </c>
      <c r="AH34" s="59">
        <f t="shared" si="9"/>
        <v>0</v>
      </c>
      <c r="AI34" s="59">
        <f t="shared" si="10"/>
        <v>0</v>
      </c>
      <c r="AJ34" s="36">
        <f t="shared" si="11"/>
        <v>0</v>
      </c>
      <c r="AK34" s="342">
        <f t="shared" si="12"/>
        <v>0</v>
      </c>
      <c r="AL34" s="36">
        <f t="shared" si="13"/>
        <v>0</v>
      </c>
      <c r="AN34" s="179" t="str">
        <f t="shared" si="14"/>
        <v/>
      </c>
      <c r="AO34" s="87"/>
      <c r="AP34" s="62" t="str">
        <f>IF(AG34="","",SMALL(AN$5:AN$36,ROWS(AH$5:AH34)))</f>
        <v/>
      </c>
      <c r="AQ34" s="192" t="str">
        <f>IF(AP34="","",IF(AND(AT33=AT34,AU33=AU34),AQ33,$AQ$5+29))</f>
        <v/>
      </c>
      <c r="AR34" s="76" t="str">
        <f t="shared" si="4"/>
        <v/>
      </c>
      <c r="AS34" s="76" t="str">
        <f t="shared" si="5"/>
        <v/>
      </c>
      <c r="AT34" s="281" t="str">
        <f t="shared" si="6"/>
        <v/>
      </c>
      <c r="AU34" s="137" t="str">
        <f t="shared" si="7"/>
        <v/>
      </c>
      <c r="AV34" s="345" t="str">
        <f t="shared" si="15"/>
        <v/>
      </c>
      <c r="AW34" s="137" t="str">
        <f t="shared" si="16"/>
        <v/>
      </c>
    </row>
    <row r="35" spans="1:49" ht="23.1" customHeight="1">
      <c r="A35" s="7">
        <v>31</v>
      </c>
      <c r="B35" s="261"/>
      <c r="C35" s="188"/>
      <c r="D35" s="242"/>
      <c r="E35" s="290"/>
      <c r="G35" s="293">
        <v>31</v>
      </c>
      <c r="H35" s="424">
        <v>16</v>
      </c>
      <c r="I35" s="39" t="str">
        <f t="shared" si="0"/>
        <v/>
      </c>
      <c r="J35" s="39">
        <f>IF(M35+M36=0,0,IF(M35=M36,2,IF(M35&lt;M36,1,5)))</f>
        <v>0</v>
      </c>
      <c r="K35" s="39">
        <f>IF(N36="","",IF(OR(AND(N36&gt;0,N36&lt;5)),1,0))</f>
        <v>0</v>
      </c>
      <c r="L35" s="39">
        <f t="shared" si="49"/>
        <v>0</v>
      </c>
      <c r="M35" s="122"/>
      <c r="N35" s="8">
        <f t="shared" ref="N35" si="74">SUM(M35-M36)</f>
        <v>0</v>
      </c>
      <c r="O35" s="1"/>
      <c r="P35" s="431">
        <v>1</v>
      </c>
      <c r="Q35" s="43" t="str">
        <f>IF(M33=M34," ",IF(M33&lt;M34,I33,I34))</f>
        <v xml:space="preserve"> </v>
      </c>
      <c r="R35" s="106">
        <f>IF(U35+U36=0,0,IF(U35=U36,2,IF(U35&lt;U36,1,5)))</f>
        <v>0</v>
      </c>
      <c r="S35" s="39">
        <f>IF(V36="","",IF(OR(AND(V36&gt;0,V36&lt;5)),1,0))</f>
        <v>0</v>
      </c>
      <c r="T35" s="39">
        <f t="shared" si="2"/>
        <v>0</v>
      </c>
      <c r="U35" s="122"/>
      <c r="V35" s="65">
        <f t="shared" ref="V35" si="75">SUM(U35-U36)</f>
        <v>0</v>
      </c>
      <c r="W35" s="1"/>
      <c r="X35" s="431">
        <v>9</v>
      </c>
      <c r="Y35" s="43" t="str">
        <f>IF(U33=U34," ",IF(U33&lt;U34,Q33,Q34))</f>
        <v xml:space="preserve"> </v>
      </c>
      <c r="Z35" s="34">
        <f>IF(AC35+AC36=0,0,IF(AC35=AC36,2,IF(AC35&lt;AC36,1,5)))</f>
        <v>0</v>
      </c>
      <c r="AA35" s="39">
        <f>IF(AD36="","",IF(OR(AND(AD36&gt;0,AD36&lt;5)),1,0))</f>
        <v>0</v>
      </c>
      <c r="AB35" s="39">
        <f t="shared" si="3"/>
        <v>0</v>
      </c>
      <c r="AC35" s="122"/>
      <c r="AD35" s="8">
        <f t="shared" ref="AD35" si="76">SUM(AC35-AC36)</f>
        <v>0</v>
      </c>
      <c r="AE35" s="1"/>
      <c r="AF35" s="13">
        <v>31</v>
      </c>
      <c r="AG35" s="126" t="str">
        <f t="shared" si="8"/>
        <v/>
      </c>
      <c r="AH35" s="59">
        <f t="shared" si="9"/>
        <v>0</v>
      </c>
      <c r="AI35" s="59">
        <f t="shared" si="10"/>
        <v>0</v>
      </c>
      <c r="AJ35" s="36">
        <f t="shared" si="11"/>
        <v>0</v>
      </c>
      <c r="AK35" s="342">
        <f t="shared" si="12"/>
        <v>0</v>
      </c>
      <c r="AL35" s="36">
        <f t="shared" si="13"/>
        <v>0</v>
      </c>
      <c r="AN35" s="179" t="str">
        <f t="shared" si="14"/>
        <v/>
      </c>
      <c r="AO35" s="87"/>
      <c r="AP35" s="62" t="str">
        <f>IF(AG35="","",SMALL(AN$5:AN$36,ROWS(AH$5:AH35)))</f>
        <v/>
      </c>
      <c r="AQ35" s="64" t="str">
        <f>IF(AP35="","",IF(AND(AT34=AT35,AU34=AU35),AQ34,$AQ$5+30))</f>
        <v/>
      </c>
      <c r="AR35" s="76" t="str">
        <f t="shared" si="4"/>
        <v/>
      </c>
      <c r="AS35" s="76" t="str">
        <f t="shared" si="5"/>
        <v/>
      </c>
      <c r="AT35" s="281" t="str">
        <f t="shared" si="6"/>
        <v/>
      </c>
      <c r="AU35" s="137" t="str">
        <f t="shared" si="7"/>
        <v/>
      </c>
      <c r="AV35" s="345" t="str">
        <f t="shared" si="15"/>
        <v/>
      </c>
      <c r="AW35" s="137" t="str">
        <f t="shared" si="16"/>
        <v/>
      </c>
    </row>
    <row r="36" spans="1:49" ht="23.1" customHeight="1" thickBot="1">
      <c r="A36" s="10">
        <v>32</v>
      </c>
      <c r="B36" s="278"/>
      <c r="C36" s="189"/>
      <c r="D36" s="241"/>
      <c r="E36" s="291"/>
      <c r="G36" s="294">
        <v>32</v>
      </c>
      <c r="H36" s="425"/>
      <c r="I36" s="40" t="str">
        <f t="shared" si="0"/>
        <v/>
      </c>
      <c r="J36" s="40">
        <f>IF(M35+M36=0,0,IF(M35=M36,2,IF(M35&gt;M36,1,5)))</f>
        <v>0</v>
      </c>
      <c r="K36" s="124">
        <f>IF(N35="","",IF(OR(AND(N35&gt;0,N35&lt;5)),1,0))</f>
        <v>0</v>
      </c>
      <c r="L36" s="124">
        <f t="shared" si="49"/>
        <v>0</v>
      </c>
      <c r="M36" s="123"/>
      <c r="N36" s="9">
        <f t="shared" ref="N36" si="77">SUM(M36-M35)</f>
        <v>0</v>
      </c>
      <c r="O36" s="1"/>
      <c r="P36" s="432"/>
      <c r="Q36" s="68" t="str">
        <f>IF(M35=M36," ",IF(M35&lt;M36,I35,I36))</f>
        <v xml:space="preserve"> </v>
      </c>
      <c r="R36" s="67">
        <f>IF(U35+U36=0,0,IF(U35=U36,2,IF(U35&gt;U36,1,5)))</f>
        <v>0</v>
      </c>
      <c r="S36" s="124">
        <f>IF(V35="","",IF(OR(AND(V35&gt;0,V35&lt;5)),1,0))</f>
        <v>0</v>
      </c>
      <c r="T36" s="124">
        <f t="shared" si="2"/>
        <v>0</v>
      </c>
      <c r="U36" s="123"/>
      <c r="V36" s="9">
        <f t="shared" ref="V36" si="78">SUM(U36-U35)</f>
        <v>0</v>
      </c>
      <c r="W36" s="1"/>
      <c r="X36" s="432"/>
      <c r="Y36" s="68" t="str">
        <f>IF(U35=U36," ",IF(U35&lt;U36,Q35,Q36))</f>
        <v xml:space="preserve"> </v>
      </c>
      <c r="Z36" s="114">
        <f>IF(AC35+AC36=0,0,IF(AC35=AC36,2,IF(AC35&gt;AC36,1,5)))</f>
        <v>0</v>
      </c>
      <c r="AA36" s="124">
        <f>IF(AD35="","",IF(OR(AND(AD35&gt;0,AD35&lt;5)),1,0))</f>
        <v>0</v>
      </c>
      <c r="AB36" s="124">
        <f t="shared" si="3"/>
        <v>0</v>
      </c>
      <c r="AC36" s="123"/>
      <c r="AD36" s="60">
        <f t="shared" ref="AD36" si="79">SUM(AC36-AC35)</f>
        <v>0</v>
      </c>
      <c r="AE36" s="1"/>
      <c r="AF36" s="33">
        <v>32</v>
      </c>
      <c r="AG36" s="9" t="str">
        <f t="shared" si="8"/>
        <v/>
      </c>
      <c r="AH36" s="124">
        <f t="shared" si="9"/>
        <v>0</v>
      </c>
      <c r="AI36" s="124">
        <f t="shared" si="10"/>
        <v>0</v>
      </c>
      <c r="AJ36" s="35">
        <f t="shared" si="11"/>
        <v>0</v>
      </c>
      <c r="AK36" s="343">
        <f t="shared" si="12"/>
        <v>0</v>
      </c>
      <c r="AL36" s="35">
        <f t="shared" si="13"/>
        <v>0</v>
      </c>
      <c r="AN36" s="179" t="str">
        <f t="shared" si="14"/>
        <v/>
      </c>
      <c r="AO36" s="99"/>
      <c r="AP36" s="148" t="str">
        <f>IF(AG36="","",SMALL(AN$5:AN$36,ROWS(AH$5:AH36)))</f>
        <v/>
      </c>
      <c r="AQ36" s="148" t="str">
        <f>IF(AP36="","",IF(AND(AT35=AT36,AU35=AU36),AQ35,$AQ$5+31))</f>
        <v/>
      </c>
      <c r="AR36" s="100" t="str">
        <f t="shared" si="4"/>
        <v/>
      </c>
      <c r="AS36" s="100" t="str">
        <f t="shared" si="5"/>
        <v/>
      </c>
      <c r="AT36" s="390" t="str">
        <f t="shared" si="6"/>
        <v/>
      </c>
      <c r="AU36" s="138" t="str">
        <f t="shared" si="7"/>
        <v/>
      </c>
      <c r="AV36" s="346" t="str">
        <f t="shared" si="15"/>
        <v/>
      </c>
      <c r="AW36" s="138" t="str">
        <f t="shared" si="16"/>
        <v/>
      </c>
    </row>
    <row r="37" spans="1:49" ht="23.1" customHeight="1">
      <c r="A37" s="132"/>
      <c r="B37" s="279"/>
      <c r="E37" s="1">
        <f>SUM(E5:E36)</f>
        <v>0</v>
      </c>
      <c r="F37" s="1"/>
      <c r="G37" s="1"/>
      <c r="I37"/>
      <c r="J37" s="87">
        <f>SUM(J5:J36)</f>
        <v>0</v>
      </c>
      <c r="K37" s="87">
        <f>SUM(K5:K36)</f>
        <v>0</v>
      </c>
      <c r="L37" s="87">
        <f>SUM(L5:L36)</f>
        <v>0</v>
      </c>
      <c r="M37" s="1">
        <f>SUM(M5:M36)</f>
        <v>0</v>
      </c>
      <c r="N37" s="87">
        <f>SUM(N5:N36)</f>
        <v>0</v>
      </c>
      <c r="O37" s="1"/>
      <c r="Q37"/>
      <c r="R37" s="87">
        <f>SUM(R5:R36)</f>
        <v>0</v>
      </c>
      <c r="S37" s="87">
        <f>SUM(S5:S36)</f>
        <v>0</v>
      </c>
      <c r="T37" s="87">
        <f>SUM(T5:T36)</f>
        <v>0</v>
      </c>
      <c r="U37" s="1">
        <f>SUM(U5:U36)</f>
        <v>0</v>
      </c>
      <c r="V37" s="87">
        <f>SUM(V5:V36)</f>
        <v>0</v>
      </c>
      <c r="W37" s="1"/>
      <c r="Y37" s="87"/>
      <c r="Z37" s="87">
        <f>SUM(Z5:Z36)</f>
        <v>0</v>
      </c>
      <c r="AA37" s="87">
        <f>SUM(AA5:AA36)</f>
        <v>0</v>
      </c>
      <c r="AB37" s="87">
        <f>SUM(AB5:AB36)</f>
        <v>0</v>
      </c>
      <c r="AC37" s="1">
        <f>SUM(AC5:AC36)</f>
        <v>0</v>
      </c>
      <c r="AD37" s="87">
        <f>SUM(AD5:AD36)</f>
        <v>0</v>
      </c>
      <c r="AE37" s="1">
        <f>SUM(M37+U37+AC37)</f>
        <v>0</v>
      </c>
      <c r="AG37"/>
      <c r="AH37" s="227">
        <f>SUM(AH5:AH36)</f>
        <v>0</v>
      </c>
      <c r="AI37" s="87">
        <f>SUM(AI5:AI36)</f>
        <v>0</v>
      </c>
      <c r="AJ37" s="323">
        <f>SUM(AJ5:AJ36)</f>
        <v>0</v>
      </c>
      <c r="AK37" s="358">
        <f>SUM(AK9:AK36)</f>
        <v>0</v>
      </c>
      <c r="AL37" s="358">
        <f>SUM(AL9:AL36)</f>
        <v>0</v>
      </c>
      <c r="AN37" s="87"/>
      <c r="AO37" s="87"/>
      <c r="AP37" s="87"/>
      <c r="AQ37" s="87"/>
      <c r="AR37" s="87"/>
      <c r="AS37" s="226">
        <f>SUM(AS5:AS36)</f>
        <v>0</v>
      </c>
      <c r="AT37" s="87">
        <f>SUM(AT5:AT36)</f>
        <v>0</v>
      </c>
      <c r="AU37" s="323">
        <f>SUM(AU5:AU36)</f>
        <v>0</v>
      </c>
      <c r="AV37" s="358">
        <f>SUM(AV9:AV36)</f>
        <v>0</v>
      </c>
      <c r="AW37" s="358">
        <f>SUM(AW9:AW36)</f>
        <v>0</v>
      </c>
    </row>
    <row r="38" spans="1:49" ht="23.1" customHeight="1">
      <c r="A38" s="1"/>
      <c r="B38" s="1"/>
      <c r="C38" s="1"/>
      <c r="D38" s="1"/>
      <c r="E38" s="1">
        <v>528</v>
      </c>
      <c r="F38" s="1"/>
      <c r="G38" s="1"/>
      <c r="H38" s="236"/>
      <c r="I38" s="237"/>
      <c r="J38" s="216">
        <v>60</v>
      </c>
      <c r="K38" s="216"/>
      <c r="L38" s="216"/>
      <c r="M38" s="217"/>
      <c r="N38" s="87" t="str">
        <f>IF(N37=0,"OK",ERREUR)</f>
        <v>OK</v>
      </c>
      <c r="O38" s="217"/>
      <c r="P38" s="236"/>
      <c r="Q38" s="216"/>
      <c r="R38" s="216">
        <v>60</v>
      </c>
      <c r="S38" s="216"/>
      <c r="T38" s="216"/>
      <c r="U38" s="217"/>
      <c r="V38" s="87" t="str">
        <f>IF(V37=0,"OK",ERREUR)</f>
        <v>OK</v>
      </c>
      <c r="W38" s="217"/>
      <c r="X38" s="217"/>
      <c r="Y38" s="216"/>
      <c r="Z38" s="216">
        <v>60</v>
      </c>
      <c r="AA38" s="216"/>
      <c r="AB38" s="216"/>
      <c r="AC38" s="217"/>
      <c r="AD38" s="87" t="str">
        <f>IF(AD37=0,"OK",ERREUR)</f>
        <v>OK</v>
      </c>
      <c r="AE38" s="217"/>
      <c r="AF38" s="217"/>
      <c r="AG38" s="216"/>
      <c r="AH38" s="227">
        <f>SUM(J38+R38+Z38)</f>
        <v>180</v>
      </c>
      <c r="AI38" s="214" t="str">
        <f>IF(AI37=0,"OK",ERREUR)</f>
        <v>OK</v>
      </c>
      <c r="AJ38" s="216"/>
      <c r="AK38" s="359">
        <f>+Z38</f>
        <v>60</v>
      </c>
      <c r="AL38" s="359">
        <f>+AA38</f>
        <v>0</v>
      </c>
      <c r="AN38" s="216"/>
      <c r="AO38" s="216"/>
      <c r="AP38" s="216"/>
      <c r="AQ38" s="216"/>
      <c r="AR38" s="216"/>
      <c r="AS38" s="227">
        <v>180</v>
      </c>
      <c r="AT38" s="214" t="str">
        <f>IF(AT37=0,"OK",ERREUR)</f>
        <v>OK</v>
      </c>
      <c r="AU38" s="228"/>
      <c r="AV38" s="359">
        <f>+AK38</f>
        <v>60</v>
      </c>
      <c r="AW38" s="359">
        <f>+AL38</f>
        <v>0</v>
      </c>
    </row>
    <row r="39" spans="1:49" ht="21.75" customHeight="1">
      <c r="A39" s="1"/>
      <c r="B39" s="1"/>
      <c r="C39" s="421" t="s">
        <v>64</v>
      </c>
      <c r="D39" s="42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 t="s">
        <v>9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E39" s="1"/>
      <c r="AF39" s="1"/>
      <c r="AG39" s="1"/>
      <c r="AH39" s="1"/>
      <c r="AI39" s="1"/>
      <c r="AJ39" s="1"/>
      <c r="AK39" s="1"/>
      <c r="AN39" s="1"/>
      <c r="AO39" s="1"/>
      <c r="AP39" s="1"/>
      <c r="AQ39" s="1"/>
      <c r="AR39" s="1"/>
      <c r="AS39" s="1"/>
      <c r="AT39" s="1"/>
      <c r="AU39" s="27"/>
    </row>
    <row r="40" spans="1:49" ht="26.25">
      <c r="A40" s="420" t="s">
        <v>119</v>
      </c>
      <c r="B40" s="420"/>
      <c r="C40" s="420"/>
      <c r="D40" s="430" t="s">
        <v>105</v>
      </c>
      <c r="E40" s="430"/>
      <c r="F40" s="430"/>
      <c r="G40"/>
      <c r="H40" s="20"/>
      <c r="I40" s="20"/>
      <c r="J40" s="20"/>
      <c r="K40" s="20"/>
      <c r="L40" s="20"/>
      <c r="M40" s="20"/>
      <c r="N40" s="20"/>
      <c r="O40" s="1"/>
      <c r="P40" s="1"/>
      <c r="Q40" s="1"/>
      <c r="R40" s="1"/>
      <c r="S40" s="1"/>
      <c r="T40" s="1"/>
      <c r="U40" s="1"/>
      <c r="V40" s="1"/>
      <c r="W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N40" s="1"/>
      <c r="AO40" s="1"/>
      <c r="AP40" s="1"/>
      <c r="AQ40" s="27"/>
    </row>
    <row r="41" spans="1:49" customFormat="1" ht="28.5" customHeight="1"/>
    <row r="42" spans="1:49" customFormat="1" ht="28.5" customHeight="1"/>
    <row r="43" spans="1:49" customFormat="1" ht="28.5" customHeight="1"/>
    <row r="44" spans="1:49" customFormat="1" ht="28.5" customHeight="1"/>
    <row r="45" spans="1:49" ht="26.25">
      <c r="A45" s="1"/>
      <c r="B45" s="1"/>
      <c r="C45" s="1"/>
      <c r="D45" s="1"/>
      <c r="E45" s="1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1"/>
      <c r="Q45" s="1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 s="87"/>
      <c r="AK45" s="1"/>
      <c r="AN45" s="1"/>
      <c r="AO45" s="1"/>
      <c r="AP45" s="1"/>
      <c r="AQ45" s="1"/>
      <c r="AR45" s="27"/>
    </row>
    <row r="46" spans="1:49" ht="26.25">
      <c r="A46" s="19" t="s">
        <v>61</v>
      </c>
      <c r="B46" s="1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69" t="s">
        <v>128</v>
      </c>
      <c r="Q46" s="1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 s="210"/>
      <c r="AK46" s="1"/>
      <c r="AN46" s="1"/>
      <c r="AO46" s="1"/>
      <c r="AP46" s="1"/>
      <c r="AQ46" s="1"/>
      <c r="AR46" s="27"/>
    </row>
    <row r="47" spans="1:49" ht="26.25">
      <c r="A47" s="19" t="s">
        <v>148</v>
      </c>
      <c r="B47" s="1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69" t="s">
        <v>129</v>
      </c>
      <c r="Q47" s="1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 s="210"/>
      <c r="AK47" s="1"/>
      <c r="AN47" s="1"/>
      <c r="AO47" s="1"/>
      <c r="AP47" s="1"/>
      <c r="AQ47" s="1"/>
      <c r="AR47" s="1"/>
    </row>
    <row r="48" spans="1:49" ht="26.25">
      <c r="A48" s="19" t="s">
        <v>133</v>
      </c>
      <c r="B48" s="1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69" t="s">
        <v>130</v>
      </c>
      <c r="Q48" s="1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 s="210"/>
      <c r="AK48" s="1"/>
      <c r="AN48" s="1"/>
      <c r="AO48" s="1"/>
      <c r="AP48" s="1"/>
      <c r="AQ48" s="1"/>
      <c r="AR48" s="27"/>
    </row>
    <row r="49" spans="1:44" ht="26.25">
      <c r="A49" s="19" t="s">
        <v>134</v>
      </c>
      <c r="B49" s="1"/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69" t="s">
        <v>131</v>
      </c>
      <c r="Q49" s="1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 s="210"/>
      <c r="AN49" s="1"/>
      <c r="AO49" s="1"/>
      <c r="AP49" s="1"/>
      <c r="AQ49" s="1"/>
      <c r="AR49" s="27"/>
    </row>
    <row r="50" spans="1:44" ht="26.25">
      <c r="A50" s="19" t="s">
        <v>135</v>
      </c>
      <c r="B50" s="1"/>
      <c r="D50" s="20"/>
      <c r="E50" s="20"/>
      <c r="F50" s="2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 s="210"/>
    </row>
    <row r="51" spans="1:44" ht="26.25">
      <c r="A51" s="19" t="s">
        <v>90</v>
      </c>
      <c r="B51" s="1"/>
      <c r="D51" s="20"/>
      <c r="E51" s="20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 s="210"/>
    </row>
    <row r="52" spans="1:44" ht="26.25">
      <c r="C52" s="269"/>
    </row>
    <row r="54" spans="1:44" ht="26.25">
      <c r="F54" s="20"/>
    </row>
    <row r="55" spans="1:44" ht="26.25">
      <c r="F55" s="20"/>
    </row>
    <row r="56" spans="1:44" ht="26.25">
      <c r="F56" s="20"/>
    </row>
    <row r="57" spans="1:44" ht="26.25">
      <c r="F57" s="20"/>
    </row>
    <row r="58" spans="1:44" ht="26.25">
      <c r="F58" s="20"/>
    </row>
  </sheetData>
  <sheetProtection sheet="1" formatCells="0" formatColumns="0" formatRows="0" insertColumns="0" insertRows="0" insertHyperlinks="0" deleteColumns="0" deleteRows="0" sort="0"/>
  <mergeCells count="65">
    <mergeCell ref="AL3:AL4"/>
    <mergeCell ref="AV3:AV4"/>
    <mergeCell ref="AW3:AW4"/>
    <mergeCell ref="S3:S4"/>
    <mergeCell ref="T3:T4"/>
    <mergeCell ref="AA3:AA4"/>
    <mergeCell ref="AB3:AB4"/>
    <mergeCell ref="AK3:AK4"/>
    <mergeCell ref="A40:C40"/>
    <mergeCell ref="D40:F40"/>
    <mergeCell ref="C39:D39"/>
    <mergeCell ref="I1:M1"/>
    <mergeCell ref="H29:H30"/>
    <mergeCell ref="A1:C1"/>
    <mergeCell ref="H35:H36"/>
    <mergeCell ref="K3:K4"/>
    <mergeCell ref="L3:L4"/>
    <mergeCell ref="P35:P36"/>
    <mergeCell ref="H7:H8"/>
    <mergeCell ref="P7:P8"/>
    <mergeCell ref="H27:H28"/>
    <mergeCell ref="P27:P28"/>
    <mergeCell ref="H15:H16"/>
    <mergeCell ref="P29:P30"/>
    <mergeCell ref="H21:H22"/>
    <mergeCell ref="P21:P22"/>
    <mergeCell ref="H17:H18"/>
    <mergeCell ref="P17:P18"/>
    <mergeCell ref="X19:X20"/>
    <mergeCell ref="P15:P16"/>
    <mergeCell ref="X21:X22"/>
    <mergeCell ref="H23:H24"/>
    <mergeCell ref="P23:P24"/>
    <mergeCell ref="X35:X36"/>
    <mergeCell ref="H31:H32"/>
    <mergeCell ref="P31:P32"/>
    <mergeCell ref="X31:X32"/>
    <mergeCell ref="X15:X16"/>
    <mergeCell ref="H33:H34"/>
    <mergeCell ref="P33:P34"/>
    <mergeCell ref="X33:X34"/>
    <mergeCell ref="X23:X24"/>
    <mergeCell ref="X29:X30"/>
    <mergeCell ref="H25:H26"/>
    <mergeCell ref="P25:P26"/>
    <mergeCell ref="X17:X18"/>
    <mergeCell ref="H19:H20"/>
    <mergeCell ref="P19:P20"/>
    <mergeCell ref="X25:X26"/>
    <mergeCell ref="X27:X28"/>
    <mergeCell ref="AQ3:AU3"/>
    <mergeCell ref="H5:H6"/>
    <mergeCell ref="P5:P6"/>
    <mergeCell ref="X5:X6"/>
    <mergeCell ref="X7:X8"/>
    <mergeCell ref="AH3:AJ3"/>
    <mergeCell ref="H9:H10"/>
    <mergeCell ref="P9:P10"/>
    <mergeCell ref="X9:X10"/>
    <mergeCell ref="H11:H12"/>
    <mergeCell ref="P11:P12"/>
    <mergeCell ref="X11:X12"/>
    <mergeCell ref="H13:H14"/>
    <mergeCell ref="P13:P14"/>
    <mergeCell ref="X13:X14"/>
  </mergeCells>
  <conditionalFormatting sqref="C29">
    <cfRule type="duplicateValues" dxfId="61" priority="1"/>
  </conditionalFormatting>
  <conditionalFormatting sqref="M5:M6">
    <cfRule type="iconSet" priority="152">
      <iconSet>
        <cfvo type="percent" val="0"/>
        <cfvo type="percent" val="12"/>
        <cfvo type="percent" val="13"/>
      </iconSet>
    </cfRule>
    <cfRule type="duplicateValues" dxfId="60" priority="153"/>
  </conditionalFormatting>
  <conditionalFormatting sqref="M7:M8">
    <cfRule type="duplicateValues" dxfId="59" priority="151"/>
    <cfRule type="iconSet" priority="150">
      <iconSet>
        <cfvo type="percent" val="0"/>
        <cfvo type="percent" val="12"/>
        <cfvo type="percent" val="13"/>
      </iconSet>
    </cfRule>
  </conditionalFormatting>
  <conditionalFormatting sqref="M9:M10">
    <cfRule type="duplicateValues" dxfId="58" priority="149"/>
    <cfRule type="iconSet" priority="148">
      <iconSet>
        <cfvo type="percent" val="0"/>
        <cfvo type="percent" val="12"/>
        <cfvo type="percent" val="13"/>
      </iconSet>
    </cfRule>
  </conditionalFormatting>
  <conditionalFormatting sqref="M11:M12">
    <cfRule type="duplicateValues" dxfId="57" priority="147"/>
    <cfRule type="iconSet" priority="146">
      <iconSet>
        <cfvo type="percent" val="0"/>
        <cfvo type="percent" val="12"/>
        <cfvo type="percent" val="13"/>
      </iconSet>
    </cfRule>
  </conditionalFormatting>
  <conditionalFormatting sqref="M13:M14">
    <cfRule type="duplicateValues" dxfId="56" priority="145"/>
    <cfRule type="iconSet" priority="144">
      <iconSet>
        <cfvo type="percent" val="0"/>
        <cfvo type="percent" val="12"/>
        <cfvo type="percent" val="13"/>
      </iconSet>
    </cfRule>
  </conditionalFormatting>
  <conditionalFormatting sqref="M15:M16">
    <cfRule type="duplicateValues" dxfId="55" priority="143"/>
    <cfRule type="iconSet" priority="142">
      <iconSet>
        <cfvo type="percent" val="0"/>
        <cfvo type="percent" val="12"/>
        <cfvo type="percent" val="13"/>
      </iconSet>
    </cfRule>
  </conditionalFormatting>
  <conditionalFormatting sqref="M17:M18">
    <cfRule type="iconSet" priority="140">
      <iconSet>
        <cfvo type="percent" val="0"/>
        <cfvo type="percent" val="12"/>
        <cfvo type="percent" val="13"/>
      </iconSet>
    </cfRule>
    <cfRule type="duplicateValues" dxfId="54" priority="141"/>
  </conditionalFormatting>
  <conditionalFormatting sqref="M19:M20">
    <cfRule type="duplicateValues" dxfId="53" priority="139"/>
    <cfRule type="iconSet" priority="138">
      <iconSet>
        <cfvo type="percent" val="0"/>
        <cfvo type="percent" val="12"/>
        <cfvo type="percent" val="13"/>
      </iconSet>
    </cfRule>
  </conditionalFormatting>
  <conditionalFormatting sqref="M21:M22">
    <cfRule type="duplicateValues" dxfId="52" priority="137"/>
    <cfRule type="iconSet" priority="136">
      <iconSet>
        <cfvo type="percent" val="0"/>
        <cfvo type="percent" val="12"/>
        <cfvo type="percent" val="13"/>
      </iconSet>
    </cfRule>
  </conditionalFormatting>
  <conditionalFormatting sqref="M23:M24">
    <cfRule type="duplicateValues" dxfId="51" priority="135"/>
    <cfRule type="iconSet" priority="134">
      <iconSet>
        <cfvo type="percent" val="0"/>
        <cfvo type="percent" val="12"/>
        <cfvo type="percent" val="13"/>
      </iconSet>
    </cfRule>
  </conditionalFormatting>
  <conditionalFormatting sqref="M25:M26">
    <cfRule type="duplicateValues" dxfId="50" priority="133"/>
    <cfRule type="iconSet" priority="132">
      <iconSet>
        <cfvo type="percent" val="0"/>
        <cfvo type="percent" val="12"/>
        <cfvo type="percent" val="13"/>
      </iconSet>
    </cfRule>
  </conditionalFormatting>
  <conditionalFormatting sqref="M27:M28">
    <cfRule type="duplicateValues" dxfId="49" priority="131"/>
    <cfRule type="iconSet" priority="130">
      <iconSet>
        <cfvo type="percent" val="0"/>
        <cfvo type="percent" val="12"/>
        <cfvo type="percent" val="13"/>
      </iconSet>
    </cfRule>
  </conditionalFormatting>
  <conditionalFormatting sqref="M29:M30">
    <cfRule type="iconSet" priority="128">
      <iconSet>
        <cfvo type="percent" val="0"/>
        <cfvo type="percent" val="12"/>
        <cfvo type="percent" val="13"/>
      </iconSet>
    </cfRule>
    <cfRule type="duplicateValues" dxfId="48" priority="129"/>
  </conditionalFormatting>
  <conditionalFormatting sqref="M31:M32">
    <cfRule type="duplicateValues" dxfId="47" priority="127"/>
    <cfRule type="iconSet" priority="126">
      <iconSet>
        <cfvo type="percent" val="0"/>
        <cfvo type="percent" val="12"/>
        <cfvo type="percent" val="13"/>
      </iconSet>
    </cfRule>
  </conditionalFormatting>
  <conditionalFormatting sqref="M33:M34">
    <cfRule type="iconSet" priority="124">
      <iconSet>
        <cfvo type="percent" val="0"/>
        <cfvo type="percent" val="12"/>
        <cfvo type="percent" val="13"/>
      </iconSet>
    </cfRule>
    <cfRule type="duplicateValues" dxfId="46" priority="125"/>
  </conditionalFormatting>
  <conditionalFormatting sqref="M35:M36">
    <cfRule type="iconSet" priority="122">
      <iconSet>
        <cfvo type="percent" val="0"/>
        <cfvo type="percent" val="12"/>
        <cfvo type="percent" val="13"/>
      </iconSet>
    </cfRule>
    <cfRule type="duplicateValues" dxfId="45" priority="123"/>
  </conditionalFormatting>
  <conditionalFormatting sqref="N38 V38 AD38 AI38:AJ38 AT38">
    <cfRule type="containsText" dxfId="44" priority="154" operator="containsText" text="ERREUR">
      <formula>NOT(ISERROR(SEARCH("ERREUR",N38)))</formula>
    </cfRule>
    <cfRule type="containsText" dxfId="43" priority="50" operator="containsText" text="OK">
      <formula>NOT(ISERROR(SEARCH("OK",N38)))</formula>
    </cfRule>
  </conditionalFormatting>
  <conditionalFormatting sqref="U5:U6">
    <cfRule type="duplicateValues" dxfId="42" priority="121"/>
    <cfRule type="iconSet" priority="120">
      <iconSet>
        <cfvo type="percent" val="0"/>
        <cfvo type="percent" val="12"/>
        <cfvo type="percent" val="13"/>
      </iconSet>
    </cfRule>
  </conditionalFormatting>
  <conditionalFormatting sqref="U7:U8">
    <cfRule type="duplicateValues" dxfId="41" priority="119"/>
    <cfRule type="iconSet" priority="118">
      <iconSet>
        <cfvo type="percent" val="0"/>
        <cfvo type="percent" val="12"/>
        <cfvo type="percent" val="13"/>
      </iconSet>
    </cfRule>
  </conditionalFormatting>
  <conditionalFormatting sqref="U9:U10">
    <cfRule type="duplicateValues" dxfId="40" priority="117"/>
    <cfRule type="iconSet" priority="116">
      <iconSet>
        <cfvo type="percent" val="0"/>
        <cfvo type="percent" val="12"/>
        <cfvo type="percent" val="13"/>
      </iconSet>
    </cfRule>
  </conditionalFormatting>
  <conditionalFormatting sqref="U11:U12">
    <cfRule type="duplicateValues" dxfId="39" priority="115"/>
    <cfRule type="iconSet" priority="114">
      <iconSet>
        <cfvo type="percent" val="0"/>
        <cfvo type="percent" val="12"/>
        <cfvo type="percent" val="13"/>
      </iconSet>
    </cfRule>
  </conditionalFormatting>
  <conditionalFormatting sqref="U13:U14">
    <cfRule type="duplicateValues" dxfId="38" priority="113"/>
    <cfRule type="iconSet" priority="112">
      <iconSet>
        <cfvo type="percent" val="0"/>
        <cfvo type="percent" val="12"/>
        <cfvo type="percent" val="13"/>
      </iconSet>
    </cfRule>
  </conditionalFormatting>
  <conditionalFormatting sqref="U15:U16">
    <cfRule type="duplicateValues" dxfId="37" priority="111"/>
    <cfRule type="iconSet" priority="110">
      <iconSet>
        <cfvo type="percent" val="0"/>
        <cfvo type="percent" val="12"/>
        <cfvo type="percent" val="13"/>
      </iconSet>
    </cfRule>
  </conditionalFormatting>
  <conditionalFormatting sqref="U17:U18">
    <cfRule type="duplicateValues" dxfId="36" priority="109"/>
    <cfRule type="iconSet" priority="108">
      <iconSet>
        <cfvo type="percent" val="0"/>
        <cfvo type="percent" val="12"/>
        <cfvo type="percent" val="13"/>
      </iconSet>
    </cfRule>
  </conditionalFormatting>
  <conditionalFormatting sqref="U19:U20">
    <cfRule type="duplicateValues" dxfId="35" priority="107"/>
    <cfRule type="iconSet" priority="106">
      <iconSet>
        <cfvo type="percent" val="0"/>
        <cfvo type="percent" val="12"/>
        <cfvo type="percent" val="13"/>
      </iconSet>
    </cfRule>
  </conditionalFormatting>
  <conditionalFormatting sqref="U21:U22">
    <cfRule type="duplicateValues" dxfId="34" priority="105"/>
    <cfRule type="iconSet" priority="104">
      <iconSet>
        <cfvo type="percent" val="0"/>
        <cfvo type="percent" val="12"/>
        <cfvo type="percent" val="13"/>
      </iconSet>
    </cfRule>
  </conditionalFormatting>
  <conditionalFormatting sqref="U23:U24">
    <cfRule type="duplicateValues" dxfId="33" priority="103"/>
    <cfRule type="iconSet" priority="102">
      <iconSet>
        <cfvo type="percent" val="0"/>
        <cfvo type="percent" val="12"/>
        <cfvo type="percent" val="13"/>
      </iconSet>
    </cfRule>
  </conditionalFormatting>
  <conditionalFormatting sqref="U25:U26">
    <cfRule type="duplicateValues" dxfId="32" priority="101"/>
    <cfRule type="iconSet" priority="100">
      <iconSet>
        <cfvo type="percent" val="0"/>
        <cfvo type="percent" val="12"/>
        <cfvo type="percent" val="13"/>
      </iconSet>
    </cfRule>
  </conditionalFormatting>
  <conditionalFormatting sqref="U27:U28">
    <cfRule type="duplicateValues" dxfId="31" priority="99"/>
    <cfRule type="iconSet" priority="98">
      <iconSet>
        <cfvo type="percent" val="0"/>
        <cfvo type="percent" val="12"/>
        <cfvo type="percent" val="13"/>
      </iconSet>
    </cfRule>
  </conditionalFormatting>
  <conditionalFormatting sqref="U29:U30">
    <cfRule type="duplicateValues" dxfId="30" priority="97"/>
    <cfRule type="iconSet" priority="96">
      <iconSet>
        <cfvo type="percent" val="0"/>
        <cfvo type="percent" val="12"/>
        <cfvo type="percent" val="13"/>
      </iconSet>
    </cfRule>
  </conditionalFormatting>
  <conditionalFormatting sqref="U31:U32">
    <cfRule type="iconSet" priority="94">
      <iconSet>
        <cfvo type="percent" val="0"/>
        <cfvo type="percent" val="12"/>
        <cfvo type="percent" val="13"/>
      </iconSet>
    </cfRule>
    <cfRule type="duplicateValues" dxfId="29" priority="95"/>
  </conditionalFormatting>
  <conditionalFormatting sqref="U33:U34">
    <cfRule type="duplicateValues" dxfId="28" priority="93"/>
    <cfRule type="iconSet" priority="92">
      <iconSet>
        <cfvo type="percent" val="0"/>
        <cfvo type="percent" val="12"/>
        <cfvo type="percent" val="13"/>
      </iconSet>
    </cfRule>
  </conditionalFormatting>
  <conditionalFormatting sqref="U35:U36">
    <cfRule type="duplicateValues" dxfId="27" priority="91"/>
    <cfRule type="iconSet" priority="90">
      <iconSet>
        <cfvo type="percent" val="0"/>
        <cfvo type="percent" val="12"/>
        <cfvo type="percent" val="13"/>
      </iconSet>
    </cfRule>
  </conditionalFormatting>
  <conditionalFormatting sqref="AC5:AC6">
    <cfRule type="duplicateValues" dxfId="26" priority="89"/>
    <cfRule type="iconSet" priority="88">
      <iconSet>
        <cfvo type="percent" val="0"/>
        <cfvo type="percent" val="12"/>
        <cfvo type="percent" val="13"/>
      </iconSet>
    </cfRule>
  </conditionalFormatting>
  <conditionalFormatting sqref="AC7:AC8">
    <cfRule type="duplicateValues" dxfId="25" priority="87"/>
    <cfRule type="iconSet" priority="86">
      <iconSet>
        <cfvo type="percent" val="0"/>
        <cfvo type="percent" val="12"/>
        <cfvo type="percent" val="13"/>
      </iconSet>
    </cfRule>
  </conditionalFormatting>
  <conditionalFormatting sqref="AC9:AC10">
    <cfRule type="duplicateValues" dxfId="24" priority="85"/>
    <cfRule type="iconSet" priority="84">
      <iconSet>
        <cfvo type="percent" val="0"/>
        <cfvo type="percent" val="12"/>
        <cfvo type="percent" val="13"/>
      </iconSet>
    </cfRule>
  </conditionalFormatting>
  <conditionalFormatting sqref="AC11:AC12">
    <cfRule type="duplicateValues" dxfId="23" priority="83"/>
    <cfRule type="iconSet" priority="82">
      <iconSet>
        <cfvo type="percent" val="0"/>
        <cfvo type="percent" val="12"/>
        <cfvo type="percent" val="13"/>
      </iconSet>
    </cfRule>
  </conditionalFormatting>
  <conditionalFormatting sqref="AC13:AC14">
    <cfRule type="duplicateValues" dxfId="22" priority="81"/>
    <cfRule type="iconSet" priority="80">
      <iconSet>
        <cfvo type="percent" val="0"/>
        <cfvo type="percent" val="12"/>
        <cfvo type="percent" val="13"/>
      </iconSet>
    </cfRule>
  </conditionalFormatting>
  <conditionalFormatting sqref="AC15:AC16">
    <cfRule type="duplicateValues" dxfId="21" priority="79"/>
    <cfRule type="iconSet" priority="78">
      <iconSet>
        <cfvo type="percent" val="0"/>
        <cfvo type="percent" val="12"/>
        <cfvo type="percent" val="13"/>
      </iconSet>
    </cfRule>
  </conditionalFormatting>
  <conditionalFormatting sqref="AC17:AC18">
    <cfRule type="duplicateValues" dxfId="20" priority="77"/>
    <cfRule type="iconSet" priority="76">
      <iconSet>
        <cfvo type="percent" val="0"/>
        <cfvo type="percent" val="12"/>
        <cfvo type="percent" val="13"/>
      </iconSet>
    </cfRule>
  </conditionalFormatting>
  <conditionalFormatting sqref="AC19:AC20">
    <cfRule type="duplicateValues" dxfId="19" priority="75"/>
    <cfRule type="iconSet" priority="74">
      <iconSet>
        <cfvo type="percent" val="0"/>
        <cfvo type="percent" val="12"/>
        <cfvo type="percent" val="13"/>
      </iconSet>
    </cfRule>
  </conditionalFormatting>
  <conditionalFormatting sqref="AC21:AC22">
    <cfRule type="duplicateValues" dxfId="18" priority="73"/>
    <cfRule type="iconSet" priority="72">
      <iconSet>
        <cfvo type="percent" val="0"/>
        <cfvo type="percent" val="12"/>
        <cfvo type="percent" val="13"/>
      </iconSet>
    </cfRule>
  </conditionalFormatting>
  <conditionalFormatting sqref="AC23:AC24">
    <cfRule type="duplicateValues" dxfId="17" priority="71"/>
    <cfRule type="iconSet" priority="70">
      <iconSet>
        <cfvo type="percent" val="0"/>
        <cfvo type="percent" val="12"/>
        <cfvo type="percent" val="13"/>
      </iconSet>
    </cfRule>
  </conditionalFormatting>
  <conditionalFormatting sqref="AC25:AC26">
    <cfRule type="iconSet" priority="68">
      <iconSet>
        <cfvo type="percent" val="0"/>
        <cfvo type="percent" val="12"/>
        <cfvo type="percent" val="13"/>
      </iconSet>
    </cfRule>
    <cfRule type="duplicateValues" dxfId="16" priority="69"/>
  </conditionalFormatting>
  <conditionalFormatting sqref="AC27:AC28">
    <cfRule type="duplicateValues" dxfId="15" priority="67"/>
    <cfRule type="iconSet" priority="66">
      <iconSet>
        <cfvo type="percent" val="0"/>
        <cfvo type="percent" val="12"/>
        <cfvo type="percent" val="13"/>
      </iconSet>
    </cfRule>
  </conditionalFormatting>
  <conditionalFormatting sqref="AC29:AC30">
    <cfRule type="iconSet" priority="64">
      <iconSet>
        <cfvo type="percent" val="0"/>
        <cfvo type="percent" val="12"/>
        <cfvo type="percent" val="13"/>
      </iconSet>
    </cfRule>
    <cfRule type="duplicateValues" dxfId="14" priority="65"/>
  </conditionalFormatting>
  <conditionalFormatting sqref="AC31:AC32">
    <cfRule type="duplicateValues" dxfId="13" priority="63"/>
    <cfRule type="iconSet" priority="62">
      <iconSet>
        <cfvo type="percent" val="0"/>
        <cfvo type="percent" val="12"/>
        <cfvo type="percent" val="13"/>
      </iconSet>
    </cfRule>
  </conditionalFormatting>
  <conditionalFormatting sqref="AC33:AC34">
    <cfRule type="duplicateValues" dxfId="12" priority="61"/>
    <cfRule type="iconSet" priority="60">
      <iconSet>
        <cfvo type="percent" val="0"/>
        <cfvo type="percent" val="12"/>
        <cfvo type="percent" val="13"/>
      </iconSet>
    </cfRule>
  </conditionalFormatting>
  <conditionalFormatting sqref="AC35:AC36">
    <cfRule type="duplicateValues" dxfId="11" priority="59"/>
    <cfRule type="iconSet" priority="58">
      <iconSet>
        <cfvo type="percent" val="0"/>
        <cfvo type="percent" val="12"/>
        <cfvo type="percent" val="13"/>
      </iconSet>
    </cfRule>
  </conditionalFormatting>
  <conditionalFormatting sqref="AT37 AI37 N37 V37 AD37">
    <cfRule type="colorScale" priority="54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P37:AP38">
    <cfRule type="duplicateValues" dxfId="10" priority="8"/>
    <cfRule type="duplicateValues" dxfId="9" priority="6"/>
    <cfRule type="duplicateValues" dxfId="8" priority="5"/>
  </conditionalFormatting>
  <conditionalFormatting sqref="AQ5:AQ36">
    <cfRule type="duplicateValues" dxfId="7" priority="57"/>
  </conditionalFormatting>
  <conditionalFormatting sqref="AQ6:AQ36">
    <cfRule type="duplicateValues" dxfId="6" priority="42"/>
    <cfRule type="duplicateValues" dxfId="5" priority="29"/>
    <cfRule type="duplicateValues" dxfId="4" priority="28"/>
  </conditionalFormatting>
  <conditionalFormatting sqref="AQ10">
    <cfRule type="duplicateValues" dxfId="3" priority="56"/>
  </conditionalFormatting>
  <conditionalFormatting sqref="AQ10:AQ36">
    <cfRule type="duplicateValues" dxfId="2" priority="43"/>
  </conditionalFormatting>
  <conditionalFormatting sqref="AQ11:AQ36">
    <cfRule type="duplicateValues" dxfId="1" priority="41"/>
  </conditionalFormatting>
  <conditionalFormatting sqref="AQ27:AQ36">
    <cfRule type="duplicateValues" dxfId="0" priority="38"/>
  </conditionalFormatting>
  <pageMargins left="0.16" right="0.17" top="0.16" bottom="0.28999999999999998" header="0.08" footer="0.2"/>
  <pageSetup paperSize="9" orientation="landscape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7" sqref="O27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99FF"/>
  </sheetPr>
  <dimension ref="A1:AW25"/>
  <sheetViews>
    <sheetView zoomScale="60" zoomScaleNormal="60" workbookViewId="0">
      <selection activeCell="AZ11" sqref="AZ11:AZ12"/>
    </sheetView>
  </sheetViews>
  <sheetFormatPr baseColWidth="10" defaultColWidth="11.42578125" defaultRowHeight="15"/>
  <cols>
    <col min="1" max="1" width="5" style="80" customWidth="1"/>
    <col min="2" max="2" width="5.28515625" style="80" customWidth="1"/>
    <col min="3" max="3" width="25.7109375" style="80" customWidth="1"/>
    <col min="4" max="4" width="23.7109375" style="80" customWidth="1"/>
    <col min="5" max="5" width="10.140625" style="80" customWidth="1"/>
    <col min="6" max="6" width="4.5703125" style="80" customWidth="1"/>
    <col min="7" max="7" width="4.7109375" style="80" customWidth="1"/>
    <col min="8" max="8" width="7.42578125" style="80" customWidth="1"/>
    <col min="9" max="9" width="25.85546875" style="80" customWidth="1"/>
    <col min="10" max="12" width="8.7109375" style="80" customWidth="1"/>
    <col min="13" max="13" width="9.140625" style="80" customWidth="1"/>
    <col min="14" max="14" width="9.42578125" style="80" customWidth="1"/>
    <col min="15" max="15" width="5.7109375" style="80" customWidth="1"/>
    <col min="16" max="16" width="6.28515625" style="80" customWidth="1"/>
    <col min="17" max="17" width="25.7109375" style="80" customWidth="1"/>
    <col min="18" max="18" width="7.140625" style="80" customWidth="1"/>
    <col min="19" max="19" width="9.42578125" style="80" customWidth="1"/>
    <col min="20" max="20" width="9.85546875" style="80" customWidth="1"/>
    <col min="21" max="21" width="8.85546875" style="80" customWidth="1"/>
    <col min="22" max="22" width="7.140625" style="80" customWidth="1"/>
    <col min="23" max="23" width="5.42578125" style="80" customWidth="1"/>
    <col min="24" max="24" width="6.5703125" style="80" customWidth="1"/>
    <col min="25" max="25" width="25.42578125" style="80" customWidth="1"/>
    <col min="26" max="26" width="8" style="80" customWidth="1"/>
    <col min="27" max="27" width="9" style="80" customWidth="1"/>
    <col min="28" max="28" width="10.42578125" style="80" customWidth="1"/>
    <col min="29" max="29" width="8.28515625" style="80" customWidth="1"/>
    <col min="30" max="30" width="5.7109375" style="80" customWidth="1"/>
    <col min="31" max="31" width="6.140625" style="80" customWidth="1"/>
    <col min="32" max="32" width="5.7109375" style="80" customWidth="1"/>
    <col min="33" max="33" width="26" style="80" customWidth="1"/>
    <col min="34" max="34" width="11.85546875" style="80" customWidth="1"/>
    <col min="35" max="35" width="11.42578125" style="80" customWidth="1"/>
    <col min="36" max="37" width="10.5703125" style="80" customWidth="1"/>
    <col min="38" max="38" width="14.7109375" style="80" customWidth="1"/>
    <col min="39" max="39" width="10.85546875" style="80" customWidth="1"/>
    <col min="40" max="40" width="17.42578125" style="80" hidden="1" customWidth="1"/>
    <col min="41" max="41" width="3.28515625" style="80" hidden="1" customWidth="1"/>
    <col min="42" max="42" width="11.140625" style="80" hidden="1" customWidth="1"/>
    <col min="43" max="43" width="12.42578125" style="80" customWidth="1"/>
    <col min="44" max="44" width="22.140625" style="80" customWidth="1"/>
    <col min="45" max="45" width="11.42578125" style="80" customWidth="1"/>
    <col min="46" max="46" width="10.5703125" style="80" customWidth="1"/>
    <col min="47" max="16384" width="11.42578125" style="80"/>
  </cols>
  <sheetData>
    <row r="1" spans="1:49" ht="57.75" customHeight="1">
      <c r="A1" s="422" t="s">
        <v>29</v>
      </c>
      <c r="B1" s="422"/>
      <c r="C1" s="422"/>
      <c r="D1" s="159" t="s">
        <v>30</v>
      </c>
      <c r="E1" s="158"/>
      <c r="F1" s="158"/>
      <c r="G1" s="158"/>
      <c r="H1" s="158"/>
      <c r="I1" s="423" t="s">
        <v>31</v>
      </c>
      <c r="J1" s="423"/>
      <c r="K1" s="423"/>
      <c r="L1" s="423"/>
      <c r="M1" s="42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9" ht="30" customHeight="1" thickBot="1">
      <c r="A2" s="296"/>
      <c r="B2" s="296"/>
      <c r="C2" s="296"/>
      <c r="D2" s="159"/>
      <c r="E2" s="158"/>
      <c r="F2" s="158"/>
      <c r="G2" s="158"/>
      <c r="H2" s="158"/>
      <c r="I2" s="283"/>
      <c r="J2" s="283"/>
      <c r="K2" s="283"/>
      <c r="L2" s="283"/>
      <c r="M2" s="28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9" ht="30" customHeight="1" thickBot="1">
      <c r="A3" s="2"/>
      <c r="B3" s="2"/>
      <c r="C3" s="3"/>
      <c r="D3" s="3"/>
      <c r="E3" s="295" t="s">
        <v>15</v>
      </c>
      <c r="F3" s="3"/>
      <c r="G3" s="1"/>
      <c r="H3" s="1"/>
      <c r="I3" s="11" t="s">
        <v>5</v>
      </c>
      <c r="J3" s="1"/>
      <c r="K3" s="416" t="s">
        <v>122</v>
      </c>
      <c r="L3" s="418" t="s">
        <v>126</v>
      </c>
      <c r="M3" s="1"/>
      <c r="N3" s="1"/>
      <c r="O3" s="1"/>
      <c r="P3" s="11"/>
      <c r="Q3" s="11" t="s">
        <v>6</v>
      </c>
      <c r="R3" s="1"/>
      <c r="S3" s="416" t="s">
        <v>122</v>
      </c>
      <c r="T3" s="418" t="s">
        <v>126</v>
      </c>
      <c r="U3" s="1"/>
      <c r="V3" s="1"/>
      <c r="W3" s="1"/>
      <c r="X3" s="11"/>
      <c r="Y3" s="11" t="s">
        <v>7</v>
      </c>
      <c r="Z3" s="1"/>
      <c r="AA3" s="416" t="s">
        <v>122</v>
      </c>
      <c r="AB3" s="418" t="s">
        <v>126</v>
      </c>
      <c r="AC3" s="1"/>
      <c r="AD3" s="1"/>
      <c r="AE3" s="1"/>
      <c r="AF3" s="1"/>
      <c r="AH3" s="436" t="s">
        <v>19</v>
      </c>
      <c r="AI3" s="437"/>
      <c r="AJ3" s="438"/>
      <c r="AK3" s="426" t="s">
        <v>122</v>
      </c>
      <c r="AL3" s="428" t="s">
        <v>123</v>
      </c>
      <c r="AM3"/>
      <c r="AN3" s="439" t="s">
        <v>121</v>
      </c>
      <c r="AO3" s="440"/>
      <c r="AP3" s="441"/>
      <c r="AQ3" s="433" t="s">
        <v>12</v>
      </c>
      <c r="AR3" s="434"/>
      <c r="AS3" s="434"/>
      <c r="AT3" s="434"/>
      <c r="AU3" s="435"/>
      <c r="AV3" s="426" t="s">
        <v>122</v>
      </c>
      <c r="AW3" s="428" t="s">
        <v>126</v>
      </c>
    </row>
    <row r="4" spans="1:49" ht="30" customHeight="1" thickBot="1">
      <c r="A4" s="4"/>
      <c r="B4" s="310"/>
      <c r="C4" s="311" t="s">
        <v>120</v>
      </c>
      <c r="D4" s="14" t="s">
        <v>14</v>
      </c>
      <c r="E4" s="288" t="s">
        <v>65</v>
      </c>
      <c r="F4" s="3"/>
      <c r="G4" s="30"/>
      <c r="H4" s="309" t="s">
        <v>17</v>
      </c>
      <c r="I4" s="340" t="s">
        <v>10</v>
      </c>
      <c r="J4" s="339" t="s">
        <v>4</v>
      </c>
      <c r="K4" s="417"/>
      <c r="L4" s="419"/>
      <c r="M4" s="337" t="s">
        <v>11</v>
      </c>
      <c r="N4" s="338" t="s">
        <v>8</v>
      </c>
      <c r="O4"/>
      <c r="P4" s="309" t="s">
        <v>17</v>
      </c>
      <c r="Q4" s="340" t="s">
        <v>10</v>
      </c>
      <c r="R4" s="339" t="s">
        <v>4</v>
      </c>
      <c r="S4" s="417"/>
      <c r="T4" s="419"/>
      <c r="U4" s="337" t="s">
        <v>11</v>
      </c>
      <c r="V4" s="338" t="s">
        <v>8</v>
      </c>
      <c r="W4" s="32"/>
      <c r="X4" s="309" t="s">
        <v>17</v>
      </c>
      <c r="Y4" s="340" t="s">
        <v>10</v>
      </c>
      <c r="Z4" s="339" t="s">
        <v>4</v>
      </c>
      <c r="AA4" s="417"/>
      <c r="AB4" s="419"/>
      <c r="AC4" s="337" t="s">
        <v>11</v>
      </c>
      <c r="AD4" s="338" t="s">
        <v>8</v>
      </c>
      <c r="AE4" s="1"/>
      <c r="AF4" s="1"/>
      <c r="AG4" s="220" t="s">
        <v>0</v>
      </c>
      <c r="AH4" s="267" t="s">
        <v>1</v>
      </c>
      <c r="AI4" s="307" t="s">
        <v>2</v>
      </c>
      <c r="AJ4" s="305" t="s">
        <v>11</v>
      </c>
      <c r="AK4" s="427"/>
      <c r="AL4" s="429"/>
      <c r="AM4"/>
      <c r="AN4" s="85" t="s">
        <v>3</v>
      </c>
      <c r="AO4" s="1"/>
      <c r="AP4" s="63" t="s">
        <v>18</v>
      </c>
      <c r="AQ4" s="224" t="s">
        <v>16</v>
      </c>
      <c r="AR4" s="220" t="s">
        <v>0</v>
      </c>
      <c r="AS4" s="233" t="s">
        <v>1</v>
      </c>
      <c r="AT4" s="146" t="s">
        <v>2</v>
      </c>
      <c r="AU4" s="212" t="s">
        <v>11</v>
      </c>
      <c r="AV4" s="427"/>
      <c r="AW4" s="429"/>
    </row>
    <row r="5" spans="1:49" ht="30" customHeight="1">
      <c r="A5" s="6">
        <v>1</v>
      </c>
      <c r="B5" s="183"/>
      <c r="C5" s="183"/>
      <c r="D5" s="184"/>
      <c r="E5" s="289"/>
      <c r="G5" s="292">
        <v>1</v>
      </c>
      <c r="H5" s="424">
        <v>1</v>
      </c>
      <c r="I5" s="8" t="str">
        <f t="shared" ref="I5:I10" si="0">IF(ISNA(MATCH(G5,$E$5:$E$10,0)),"",INDEX($C$5:$C$10,MATCH(G5,$E$5:$E$10,0)))</f>
        <v/>
      </c>
      <c r="J5" s="39">
        <f>IF(M5+M6=0,0,IF(M5=M6,2,IF(M5&lt;M6,1,5)))</f>
        <v>0</v>
      </c>
      <c r="K5" s="39">
        <f>IF(N6="","",IF(OR(AND(N6&gt;0,N6&lt;5)),1,0))</f>
        <v>0</v>
      </c>
      <c r="L5" s="39">
        <f t="shared" ref="L5:L10" si="1">IF(N5="","",IF(OR(AND(N5&lt;14,N5&gt;7)),1,0))</f>
        <v>0</v>
      </c>
      <c r="M5" s="122"/>
      <c r="N5" s="39">
        <f>SUM(M5-M6)</f>
        <v>0</v>
      </c>
      <c r="O5" s="87"/>
      <c r="P5" s="431">
        <v>6</v>
      </c>
      <c r="Q5" s="69" t="str">
        <f>IF(M5=M6," ",IF(M5&gt;M6,I5,I6))</f>
        <v xml:space="preserve"> </v>
      </c>
      <c r="R5" s="39">
        <f>IF(U5+U6=0,0,IF(U5=U6,2,IF(U5&lt;U6,1,5)))</f>
        <v>0</v>
      </c>
      <c r="S5" s="39">
        <f>IF(V6="","",IF(OR(AND(V6&gt;0,V6&lt;5)),1,0))</f>
        <v>0</v>
      </c>
      <c r="T5" s="39">
        <f t="shared" ref="T5:T10" si="2">IF(V5="","",IF(OR(AND(V5&lt;14,V5&gt;7)),1,0))</f>
        <v>0</v>
      </c>
      <c r="U5" s="122"/>
      <c r="V5" s="8">
        <f>SUM(U5-U6)</f>
        <v>0</v>
      </c>
      <c r="W5" s="1"/>
      <c r="X5" s="431">
        <v>4</v>
      </c>
      <c r="Y5" s="70" t="str">
        <f>IF(U5=U6," ",IF(U5&gt;U6,Q5,Q6))</f>
        <v xml:space="preserve"> </v>
      </c>
      <c r="Z5" s="39">
        <f>IF(AC5+AC6=0,0,IF(AC5=AC6,2,IF(AC5&lt;AC6,1,5)))</f>
        <v>0</v>
      </c>
      <c r="AA5" s="39">
        <f>IF(AD6="","",IF(OR(AND(AD6&gt;0,AD6&lt;5)),1,0))</f>
        <v>0</v>
      </c>
      <c r="AB5" s="39">
        <f t="shared" ref="AB5:AB10" si="3">IF(AD5="","",IF(OR(AND(AD5&lt;14,AD5&gt;7)),1,0))</f>
        <v>0</v>
      </c>
      <c r="AC5" s="122"/>
      <c r="AD5" s="8">
        <f>SUM(AC5-AC6)</f>
        <v>0</v>
      </c>
      <c r="AE5" s="1"/>
      <c r="AF5" s="12">
        <v>1</v>
      </c>
      <c r="AG5" s="325" t="str">
        <f>+I5</f>
        <v/>
      </c>
      <c r="AH5" s="341">
        <f t="shared" ref="AH5:AH10" si="4">SUM(IFERROR(VLOOKUP(AG5,I$5:N$10,2,0),0),IFERROR(VLOOKUP(AG5,I$5:N$10,3,0),0),IFERROR(VLOOKUP(AG5,I$5:N$10,4,0),0),IFERROR(VLOOKUP(AG5,Q$5:V$10,2,0),0),IFERROR(VLOOKUP(AG5,Q$5:V$10,3,0),0),IFERROR(VLOOKUP(AG5,Q$5:V$10,4,0),0),IFERROR(VLOOKUP(AG5,Y$5:AD$10,2,0),0),IFERROR(VLOOKUP(AG5,Y$5:AD$10,3,0),0),IFERROR(VLOOKUP(AG5,Y$5:AD$10,4,0),0))</f>
        <v>0</v>
      </c>
      <c r="AI5" s="332">
        <f t="shared" ref="AI5:AI10" si="5">SUM(IFERROR(VLOOKUP(AG5,I$5:O$10,6,0),0),IFERROR(VLOOKUP(AG5,Q$5:V$10,6,0),0),IFERROR(VLOOKUP(AG5,Y$5:AD$10,6,0),0))</f>
        <v>0</v>
      </c>
      <c r="AJ5" s="34">
        <f t="shared" ref="AJ5:AJ10" si="6">SUM(IFERROR(VLOOKUP(AG5,I$5:N$10,5,0),0),IFERROR(VLOOKUP(AG5,Q$5:V$10,5,0),0),IFERROR(VLOOKUP(AG5,Y$5:AD$10,5,0),0))</f>
        <v>0</v>
      </c>
      <c r="AK5" s="347">
        <f t="shared" ref="AK5:AK10" si="7">SUM(IFERROR(VLOOKUP(AG5,I$5:N$10,3,0),0),IFERROR(VLOOKUP(AG5,Q$5:V$10,3,0),0),IFERROR(VLOOKUP(AG5,Y$5:AD$10,3,0),0))</f>
        <v>0</v>
      </c>
      <c r="AL5" s="34">
        <f t="shared" ref="AL5:AL10" si="8">SUM(IFERROR(VLOOKUP(AG5,I$5:N$10,4,0),0),IFERROR(VLOOKUP(AG5,Q$5:V$10,4,0),0),IFERROR(VLOOKUP(AG5,Y$5:AD$10,4,0),0))</f>
        <v>0</v>
      </c>
      <c r="AM5"/>
      <c r="AN5" s="179" t="str">
        <f>IF(OR(AG5="",AH5="",AI5="",AJ5="",AK5="",AL5=""),"",RANK(AH5,$AH$5:$AH$20)+SUM(-AI5/100)-(+AJ5/10000)-(+AL5/1000000)-(+AK5/10000000)+COUNTIF(AG$5:AG$20,"&lt;="&amp;AG5+1)/1000000000+ROW()/100000000000)</f>
        <v/>
      </c>
      <c r="AO5" s="52"/>
      <c r="AP5" s="128" t="str">
        <f>IF(AG5="","",SMALL(AN$5:AN$10,ROWS(AH$5:AH5)))</f>
        <v/>
      </c>
      <c r="AQ5" s="77" t="str">
        <f>IF(AP5="","",1)</f>
        <v/>
      </c>
      <c r="AR5" s="127" t="str">
        <f t="shared" ref="AR5:AR10" si="9">IF(OR(AG5="",AH5=""),"",INDEX($AG$5:$AG$10,MATCH(AP5,$AN$5:$AN$10,0)))</f>
        <v/>
      </c>
      <c r="AS5" s="73" t="str">
        <f t="shared" ref="AS5:AS10" si="10">IF(AG5="","",INDEX($AH$5:$AH$10,MATCH(AP5,$AN$5:$AN$10,0)))</f>
        <v/>
      </c>
      <c r="AT5" s="229" t="str">
        <f t="shared" ref="AT5:AT10" si="11">IF(AG5="","",INDEX($AI$5:$AI$10,MATCH(AP5,$AN$5:$AN$10,0)))</f>
        <v/>
      </c>
      <c r="AU5" s="74" t="str">
        <f t="shared" ref="AU5:AU10" si="12">IF(AG5="","",INDEX($AJ$5:$AJ$10,MATCH(AP5,$AN$5:$AN$10,0)))</f>
        <v/>
      </c>
      <c r="AV5" s="344" t="str">
        <f>IF(AG5="","",INDEX($AK$5:$AK$10,MATCH(AP5,$AN$5:$AN$10,0)))</f>
        <v/>
      </c>
      <c r="AW5" s="74" t="str">
        <f>IF(AG5="","",INDEX($AL$5:$AL$10,MATCH(AP5,$AN$5:$AN$10,0)))</f>
        <v/>
      </c>
    </row>
    <row r="6" spans="1:49" ht="30" customHeight="1" thickBot="1">
      <c r="A6" s="7">
        <v>2</v>
      </c>
      <c r="B6" s="185"/>
      <c r="C6" s="185"/>
      <c r="D6" s="186"/>
      <c r="E6" s="290"/>
      <c r="G6" s="293">
        <v>2</v>
      </c>
      <c r="H6" s="425"/>
      <c r="I6" s="59" t="str">
        <f t="shared" si="0"/>
        <v/>
      </c>
      <c r="J6" s="59">
        <f>IF(M5+M6=0,0,IF(M5=M6,2,IF(M5&gt;M6,1,5)))</f>
        <v>0</v>
      </c>
      <c r="K6" s="59">
        <f>IF(N5="","",IF(OR(AND(N5&gt;0,N5&lt;5)),1,0))</f>
        <v>0</v>
      </c>
      <c r="L6" s="59">
        <f t="shared" si="1"/>
        <v>0</v>
      </c>
      <c r="M6" s="123"/>
      <c r="N6" s="9">
        <f>SUM(M6-M5)</f>
        <v>0</v>
      </c>
      <c r="O6" s="87"/>
      <c r="P6" s="432"/>
      <c r="Q6" s="105" t="str">
        <f>IF(M7=M8," ",IF(M7&gt;M8,I7,I8))</f>
        <v xml:space="preserve"> </v>
      </c>
      <c r="R6" s="59">
        <f>IF(U5+U6=0,0,IF(U5=U6,2,IF(U5&gt;U6,1,5)))</f>
        <v>0</v>
      </c>
      <c r="S6" s="59">
        <f>IF(V5="","",IF(OR(AND(V5&gt;0,V5&lt;5)),1,0))</f>
        <v>0</v>
      </c>
      <c r="T6" s="59">
        <f t="shared" si="2"/>
        <v>0</v>
      </c>
      <c r="U6" s="123"/>
      <c r="V6" s="9">
        <f>SUM(U6-U5)</f>
        <v>0</v>
      </c>
      <c r="W6" s="1"/>
      <c r="X6" s="432"/>
      <c r="Y6" s="71" t="str">
        <f>IF(U7=U8," ",IF(U7&gt;U8,Q7,Q8))</f>
        <v xml:space="preserve"> </v>
      </c>
      <c r="Z6" s="47">
        <f>IF(AC5+AC6=0,0,IF(AC5=AC6,2,IF(AC5&gt;AC6,1,5)))</f>
        <v>0</v>
      </c>
      <c r="AA6" s="59">
        <f>IF(AD5="","",IF(OR(AND(AD5&gt;0,AD5&lt;5)),1,0))</f>
        <v>0</v>
      </c>
      <c r="AB6" s="59">
        <f t="shared" si="3"/>
        <v>0</v>
      </c>
      <c r="AC6" s="123"/>
      <c r="AD6" s="9">
        <f>SUM(AC6-AC5)</f>
        <v>0</v>
      </c>
      <c r="AE6" s="1"/>
      <c r="AF6" s="13">
        <v>2</v>
      </c>
      <c r="AG6" s="322" t="str">
        <f>+I6</f>
        <v/>
      </c>
      <c r="AH6" s="342">
        <f t="shared" si="4"/>
        <v>0</v>
      </c>
      <c r="AI6" s="181">
        <f t="shared" si="5"/>
        <v>0</v>
      </c>
      <c r="AJ6" s="36">
        <f t="shared" si="6"/>
        <v>0</v>
      </c>
      <c r="AK6" s="348">
        <f t="shared" si="7"/>
        <v>0</v>
      </c>
      <c r="AL6" s="36">
        <f t="shared" si="8"/>
        <v>0</v>
      </c>
      <c r="AM6"/>
      <c r="AN6" s="179" t="str">
        <f t="shared" ref="AN6:AN10" si="13">IF(OR(AG6="",AH6="",AI6="",AJ6="",AK6="",AL6=""),"",RANK(AH6,$AH$5:$AH$20)+SUM(-AI6/100)-(+AJ6/10000)-(+AL6/1000000)-(+AK6/10000000)+COUNTIF(AG$5:AG$20,"&lt;="&amp;AG6+1)/1000000000+ROW()/100000000000)</f>
        <v/>
      </c>
      <c r="AO6" s="26"/>
      <c r="AP6" s="42" t="str">
        <f>IF(AG6="","",SMALL(AN$5:AN$10,ROWS(AH$5:AH6)))</f>
        <v/>
      </c>
      <c r="AQ6" s="64" t="str">
        <f>IF(AP6="","",IF(AND(AS5=AS6,AT5=AT6,AU5=AU6,AW6=AW5,AV6=AV5),AQ5,$AQ$5+1))</f>
        <v/>
      </c>
      <c r="AR6" s="41" t="str">
        <f t="shared" si="9"/>
        <v/>
      </c>
      <c r="AS6" s="136" t="str">
        <f t="shared" si="10"/>
        <v/>
      </c>
      <c r="AT6" s="230" t="str">
        <f t="shared" si="11"/>
        <v/>
      </c>
      <c r="AU6" s="137" t="str">
        <f t="shared" si="12"/>
        <v/>
      </c>
      <c r="AV6" s="345" t="str">
        <f t="shared" ref="AV6:AV10" si="14">IF(AG6="","",INDEX($AK$5:$AK$10,MATCH(AP6,$AN$5:$AN$10,0)))</f>
        <v/>
      </c>
      <c r="AW6" s="137" t="str">
        <f t="shared" ref="AW6:AW10" si="15">IF(AG6="","",INDEX($AL$5:$AL$10,MATCH(AP6,$AN$5:$AN$10,0)))</f>
        <v/>
      </c>
    </row>
    <row r="7" spans="1:49" ht="30" customHeight="1">
      <c r="A7" s="7">
        <v>3</v>
      </c>
      <c r="B7" s="185"/>
      <c r="C7" s="185"/>
      <c r="D7" s="186"/>
      <c r="E7" s="290"/>
      <c r="G7" s="293">
        <v>3</v>
      </c>
      <c r="H7" s="424">
        <v>2</v>
      </c>
      <c r="I7" s="8" t="str">
        <f t="shared" si="0"/>
        <v/>
      </c>
      <c r="J7" s="39">
        <f>IF(M7+M8=0,0,IF(M7=M8,2,IF(M7&lt;M8,1,5)))</f>
        <v>0</v>
      </c>
      <c r="K7" s="39">
        <f>IF(N8="","",IF(OR(AND(N8&gt;0,N8&lt;5)),1,0))</f>
        <v>0</v>
      </c>
      <c r="L7" s="39">
        <f t="shared" si="1"/>
        <v>0</v>
      </c>
      <c r="M7" s="122"/>
      <c r="N7" s="8">
        <f t="shared" ref="N7" si="16">SUM(M7-M8)</f>
        <v>0</v>
      </c>
      <c r="O7" s="87"/>
      <c r="P7" s="431">
        <v>5</v>
      </c>
      <c r="Q7" s="69" t="str">
        <f>IF(M9=M10," ",IF(M9&gt;M10,I9,I10))</f>
        <v xml:space="preserve"> </v>
      </c>
      <c r="R7" s="39">
        <f>IF(U7+U8=0,0,IF(U7=U8,2,IF(U7&lt;U8,1,5)))</f>
        <v>0</v>
      </c>
      <c r="S7" s="39">
        <f>IF(V8="","",IF(OR(AND(V8&gt;0,V8&lt;5)),1,0))</f>
        <v>0</v>
      </c>
      <c r="T7" s="39">
        <f t="shared" si="2"/>
        <v>0</v>
      </c>
      <c r="U7" s="122"/>
      <c r="V7" s="65">
        <f t="shared" ref="V7" si="17">SUM(U7-U8)</f>
        <v>0</v>
      </c>
      <c r="W7" s="1"/>
      <c r="X7" s="431">
        <v>3</v>
      </c>
      <c r="Y7" s="286" t="str">
        <f>IF(U5=U6," ",IF(U5&lt;U6,Q5,Q6))</f>
        <v xml:space="preserve"> </v>
      </c>
      <c r="Z7" s="39">
        <f>IF(AC7+AC8=0,0,IF(AC7=AC8,2,IF(AC7&lt;AC8,1,5)))</f>
        <v>0</v>
      </c>
      <c r="AA7" s="39">
        <f>IF(AD8="","",IF(OR(AND(AD8&gt;0,AD8&lt;5)),1,0))</f>
        <v>0</v>
      </c>
      <c r="AB7" s="39">
        <f t="shared" si="3"/>
        <v>0</v>
      </c>
      <c r="AC7" s="122"/>
      <c r="AD7" s="65">
        <f t="shared" ref="AD7" si="18">SUM(AC7-AC8)</f>
        <v>0</v>
      </c>
      <c r="AE7" s="1"/>
      <c r="AF7" s="13">
        <v>4</v>
      </c>
      <c r="AG7" s="322" t="str">
        <f t="shared" ref="AG7:AG10" si="19">+I7</f>
        <v/>
      </c>
      <c r="AH7" s="342">
        <f t="shared" si="4"/>
        <v>0</v>
      </c>
      <c r="AI7" s="181">
        <f t="shared" si="5"/>
        <v>0</v>
      </c>
      <c r="AJ7" s="36">
        <f t="shared" si="6"/>
        <v>0</v>
      </c>
      <c r="AK7" s="348">
        <f t="shared" si="7"/>
        <v>0</v>
      </c>
      <c r="AL7" s="36">
        <f t="shared" si="8"/>
        <v>0</v>
      </c>
      <c r="AM7"/>
      <c r="AN7" s="179" t="str">
        <f t="shared" si="13"/>
        <v/>
      </c>
      <c r="AO7" s="26"/>
      <c r="AP7" s="42" t="str">
        <f>IF(AG7="","",SMALL(AN$5:AN$10,ROWS(AH$5:AH7)))</f>
        <v/>
      </c>
      <c r="AQ7" s="64" t="str">
        <f>IF(AP7="","",IF(AND(AS6=AS7,AT6=AT7,AU6=AU7,AW7=AW6,AV7=AV6),AQ6,$AQ$5+2))</f>
        <v/>
      </c>
      <c r="AR7" s="41" t="str">
        <f t="shared" si="9"/>
        <v/>
      </c>
      <c r="AS7" s="136" t="str">
        <f t="shared" si="10"/>
        <v/>
      </c>
      <c r="AT7" s="230" t="str">
        <f t="shared" si="11"/>
        <v/>
      </c>
      <c r="AU7" s="137" t="str">
        <f t="shared" si="12"/>
        <v/>
      </c>
      <c r="AV7" s="345" t="str">
        <f t="shared" si="14"/>
        <v/>
      </c>
      <c r="AW7" s="137" t="str">
        <f t="shared" si="15"/>
        <v/>
      </c>
    </row>
    <row r="8" spans="1:49" ht="30" customHeight="1" thickBot="1">
      <c r="A8" s="7">
        <v>4</v>
      </c>
      <c r="B8" s="185"/>
      <c r="C8" s="185"/>
      <c r="D8" s="186"/>
      <c r="E8" s="290"/>
      <c r="G8" s="293">
        <v>4</v>
      </c>
      <c r="H8" s="425"/>
      <c r="I8" s="59" t="str">
        <f t="shared" si="0"/>
        <v/>
      </c>
      <c r="J8" s="47">
        <f>IF(M7+M8=0,0,IF(M7=M8,2,IF(M7&gt;M8,1,5)))</f>
        <v>0</v>
      </c>
      <c r="K8" s="59">
        <f>IF(N7="","",IF(OR(AND(N7&gt;0,N7&lt;5)),1,0))</f>
        <v>0</v>
      </c>
      <c r="L8" s="59">
        <f t="shared" si="1"/>
        <v>0</v>
      </c>
      <c r="M8" s="123"/>
      <c r="N8" s="9">
        <f t="shared" ref="N8" si="20">SUM(M8-M7)</f>
        <v>0</v>
      </c>
      <c r="O8" s="87"/>
      <c r="P8" s="432"/>
      <c r="Q8" s="68" t="str">
        <f>IF(M5=M6," ",IF(M5&lt;M6,I5,I6))</f>
        <v xml:space="preserve"> </v>
      </c>
      <c r="R8" s="59">
        <f>IF(U7+U8=0,0,IF(U7=U8,2,IF(U7&gt;U8,1,5)))</f>
        <v>0</v>
      </c>
      <c r="S8" s="59">
        <f>IF(V7="","",IF(OR(AND(V7&gt;0,V7&lt;5)),1,0))</f>
        <v>0</v>
      </c>
      <c r="T8" s="59">
        <f t="shared" si="2"/>
        <v>0</v>
      </c>
      <c r="U8" s="123"/>
      <c r="V8" s="9">
        <f t="shared" ref="V8" si="21">SUM(U8-U7)</f>
        <v>0</v>
      </c>
      <c r="W8" s="1"/>
      <c r="X8" s="432"/>
      <c r="Y8" s="120" t="str">
        <f>IF(U9=U10," ",IF(U9&gt;U10,Q9,Q10))</f>
        <v xml:space="preserve"> </v>
      </c>
      <c r="Z8" s="47">
        <f>IF(AC7+AC8=0,0,IF(AC7=AC8,2,IF(AC7&gt;AC8,1,5)))</f>
        <v>0</v>
      </c>
      <c r="AA8" s="59">
        <f>IF(AD7="","",IF(OR(AND(AD7&gt;0,AD7&lt;5)),1,0))</f>
        <v>0</v>
      </c>
      <c r="AB8" s="59">
        <f t="shared" si="3"/>
        <v>0</v>
      </c>
      <c r="AC8" s="123"/>
      <c r="AD8" s="9">
        <f t="shared" ref="AD8" si="22">SUM(AC8-AC7)</f>
        <v>0</v>
      </c>
      <c r="AE8" s="1"/>
      <c r="AF8" s="13">
        <v>4</v>
      </c>
      <c r="AG8" s="322" t="str">
        <f t="shared" si="19"/>
        <v/>
      </c>
      <c r="AH8" s="342">
        <f t="shared" si="4"/>
        <v>0</v>
      </c>
      <c r="AI8" s="181">
        <f t="shared" si="5"/>
        <v>0</v>
      </c>
      <c r="AJ8" s="36">
        <f t="shared" si="6"/>
        <v>0</v>
      </c>
      <c r="AK8" s="348">
        <f t="shared" si="7"/>
        <v>0</v>
      </c>
      <c r="AL8" s="36">
        <f t="shared" si="8"/>
        <v>0</v>
      </c>
      <c r="AM8"/>
      <c r="AN8" s="179" t="str">
        <f t="shared" si="13"/>
        <v/>
      </c>
      <c r="AO8" s="26"/>
      <c r="AP8" s="42" t="str">
        <f>IF(AG8="","",SMALL(AN$5:AN$10,ROWS(AH$5:AH8)))</f>
        <v/>
      </c>
      <c r="AQ8" s="64" t="str">
        <f>IF(AP8="","",IF(AND(AS7=AS8,AT7=AT8,AU7=AU8,AW8=AW7,AV8=AV7),AQ7,$AQ$5+3))</f>
        <v/>
      </c>
      <c r="AR8" s="41" t="str">
        <f t="shared" si="9"/>
        <v/>
      </c>
      <c r="AS8" s="136" t="str">
        <f t="shared" si="10"/>
        <v/>
      </c>
      <c r="AT8" s="230" t="str">
        <f t="shared" si="11"/>
        <v/>
      </c>
      <c r="AU8" s="137" t="str">
        <f t="shared" si="12"/>
        <v/>
      </c>
      <c r="AV8" s="345" t="str">
        <f t="shared" si="14"/>
        <v/>
      </c>
      <c r="AW8" s="137" t="str">
        <f t="shared" si="15"/>
        <v/>
      </c>
    </row>
    <row r="9" spans="1:49" ht="30" customHeight="1">
      <c r="A9" s="7">
        <v>5</v>
      </c>
      <c r="B9" s="185"/>
      <c r="C9" s="185"/>
      <c r="D9" s="186"/>
      <c r="E9" s="290"/>
      <c r="G9" s="293">
        <v>5</v>
      </c>
      <c r="H9" s="424">
        <v>3</v>
      </c>
      <c r="I9" s="8" t="str">
        <f t="shared" si="0"/>
        <v/>
      </c>
      <c r="J9" s="39">
        <f>IF(M9+M10=0,0,IF(M9=M10,2,IF(M9&lt;M10,1,5)))</f>
        <v>0</v>
      </c>
      <c r="K9" s="39">
        <f>IF(N10="","",IF(OR(AND(N10&gt;0,N10&lt;5)),1,0))</f>
        <v>0</v>
      </c>
      <c r="L9" s="39">
        <f t="shared" si="1"/>
        <v>0</v>
      </c>
      <c r="M9" s="122"/>
      <c r="N9" s="8">
        <f t="shared" ref="N9" si="23">SUM(M9-M10)</f>
        <v>0</v>
      </c>
      <c r="O9" s="87"/>
      <c r="P9" s="431">
        <v>4</v>
      </c>
      <c r="Q9" s="61" t="str">
        <f>IF(M7=M8," ",IF(M7&lt;M8,I7,I8))</f>
        <v xml:space="preserve"> </v>
      </c>
      <c r="R9" s="39">
        <f>IF(U9+U10=0,0,IF(U9=U10,2,IF(U9&lt;U10,1,5)))</f>
        <v>0</v>
      </c>
      <c r="S9" s="39">
        <f>IF(V10="","",IF(OR(AND(V10&gt;0,V10&lt;5)),1,0))</f>
        <v>0</v>
      </c>
      <c r="T9" s="39">
        <f t="shared" si="2"/>
        <v>0</v>
      </c>
      <c r="U9" s="122"/>
      <c r="V9" s="65">
        <f t="shared" ref="V9" si="24">SUM(U9-U10)</f>
        <v>0</v>
      </c>
      <c r="W9" s="1"/>
      <c r="X9" s="431">
        <v>2</v>
      </c>
      <c r="Y9" s="51" t="str">
        <f>IF(U7=U8," ",IF(U7&lt;U8,Q7,Q8))</f>
        <v xml:space="preserve"> </v>
      </c>
      <c r="Z9" s="39">
        <f>IF(AC9+AC10=0,0,IF(AC9=AC10,2,IF(AC9&lt;AC10,1,5)))</f>
        <v>0</v>
      </c>
      <c r="AA9" s="39">
        <f>IF(AD10="","",IF(OR(AND(AD10&gt;0,AD10&lt;5)),1,0))</f>
        <v>0</v>
      </c>
      <c r="AB9" s="39">
        <f t="shared" si="3"/>
        <v>0</v>
      </c>
      <c r="AC9" s="122"/>
      <c r="AD9" s="65">
        <f t="shared" ref="AD9" si="25">SUM(AC9-AC10)</f>
        <v>0</v>
      </c>
      <c r="AE9" s="1"/>
      <c r="AF9" s="13">
        <v>5</v>
      </c>
      <c r="AG9" s="322" t="str">
        <f t="shared" si="19"/>
        <v/>
      </c>
      <c r="AH9" s="342">
        <f t="shared" si="4"/>
        <v>0</v>
      </c>
      <c r="AI9" s="181">
        <f t="shared" si="5"/>
        <v>0</v>
      </c>
      <c r="AJ9" s="36">
        <f t="shared" si="6"/>
        <v>0</v>
      </c>
      <c r="AK9" s="348">
        <f t="shared" si="7"/>
        <v>0</v>
      </c>
      <c r="AL9" s="36">
        <f t="shared" si="8"/>
        <v>0</v>
      </c>
      <c r="AM9"/>
      <c r="AN9" s="179" t="str">
        <f t="shared" si="13"/>
        <v/>
      </c>
      <c r="AO9" s="26"/>
      <c r="AP9" s="42" t="str">
        <f>IF(AG9="","",SMALL(AN$5:AN$10,ROWS(AH$5:AH9)))</f>
        <v/>
      </c>
      <c r="AQ9" s="64" t="str">
        <f>IF(AP9="","",IF(AND(AS8=AS9,AT8=AT9,AU8=AU9,AW9=AW8,AV9=AV8),AQ8,$AQ$5+4))</f>
        <v/>
      </c>
      <c r="AR9" s="41" t="str">
        <f t="shared" si="9"/>
        <v/>
      </c>
      <c r="AS9" s="136" t="str">
        <f t="shared" si="10"/>
        <v/>
      </c>
      <c r="AT9" s="230" t="str">
        <f t="shared" si="11"/>
        <v/>
      </c>
      <c r="AU9" s="137" t="str">
        <f t="shared" si="12"/>
        <v/>
      </c>
      <c r="AV9" s="345" t="str">
        <f t="shared" si="14"/>
        <v/>
      </c>
      <c r="AW9" s="137" t="str">
        <f t="shared" si="15"/>
        <v/>
      </c>
    </row>
    <row r="10" spans="1:49" ht="30" customHeight="1" thickBot="1">
      <c r="A10" s="10">
        <v>6</v>
      </c>
      <c r="B10" s="244"/>
      <c r="C10" s="189"/>
      <c r="D10" s="190"/>
      <c r="E10" s="291"/>
      <c r="G10" s="293">
        <v>6</v>
      </c>
      <c r="H10" s="425"/>
      <c r="I10" s="124" t="str">
        <f t="shared" si="0"/>
        <v/>
      </c>
      <c r="J10" s="40">
        <f>IF(M9+M10=0,0,IF(M9=M10,2,IF(M9&gt;M10,1,5)))</f>
        <v>0</v>
      </c>
      <c r="K10" s="40">
        <f>IF(N9="","",IF(OR(AND(N9&gt;0,N9&lt;5)),1,0))</f>
        <v>0</v>
      </c>
      <c r="L10" s="124">
        <f t="shared" si="1"/>
        <v>0</v>
      </c>
      <c r="M10" s="123"/>
      <c r="N10" s="9">
        <f t="shared" ref="N10" si="26">SUM(M10-M9)</f>
        <v>0</v>
      </c>
      <c r="O10" s="87"/>
      <c r="P10" s="432"/>
      <c r="Q10" s="68" t="str">
        <f>IF(M9=M10," ",IF(M9&lt;M10,I9,I10))</f>
        <v xml:space="preserve"> </v>
      </c>
      <c r="R10" s="124">
        <f>IF(U9+U10=0,0,IF(U9=U10,2,IF(U9&gt;U10,1,5)))</f>
        <v>0</v>
      </c>
      <c r="S10" s="40">
        <f>IF(V9="","",IF(OR(AND(V9&gt;0,V9&lt;5)),1,0))</f>
        <v>0</v>
      </c>
      <c r="T10" s="124">
        <f t="shared" si="2"/>
        <v>0</v>
      </c>
      <c r="U10" s="123"/>
      <c r="V10" s="9">
        <f t="shared" ref="V10" si="27">SUM(U10-U9)</f>
        <v>0</v>
      </c>
      <c r="W10" s="1"/>
      <c r="X10" s="432"/>
      <c r="Y10" s="108" t="str">
        <f>IF(U9=U10," ",IF(U9&lt;U10,Q9,Q10))</f>
        <v xml:space="preserve"> </v>
      </c>
      <c r="Z10" s="40">
        <f>IF(AC9+AC10=0,0,IF(AC9=AC10,2,IF(AC9&gt;AC10,1,5)))</f>
        <v>0</v>
      </c>
      <c r="AA10" s="40">
        <f>IF(AD9="","",IF(OR(AND(AD9&gt;0,AD9&lt;5)),1,0))</f>
        <v>0</v>
      </c>
      <c r="AB10" s="124">
        <f t="shared" si="3"/>
        <v>0</v>
      </c>
      <c r="AC10" s="123"/>
      <c r="AD10" s="9">
        <f t="shared" ref="AD10" si="28">SUM(AC10-AC9)</f>
        <v>0</v>
      </c>
      <c r="AE10" s="1"/>
      <c r="AF10" s="33">
        <v>6</v>
      </c>
      <c r="AG10" s="321" t="str">
        <f t="shared" si="19"/>
        <v/>
      </c>
      <c r="AH10" s="343">
        <f t="shared" si="4"/>
        <v>0</v>
      </c>
      <c r="AI10" s="333">
        <f t="shared" si="5"/>
        <v>0</v>
      </c>
      <c r="AJ10" s="35">
        <f t="shared" si="6"/>
        <v>0</v>
      </c>
      <c r="AK10" s="349">
        <f t="shared" si="7"/>
        <v>0</v>
      </c>
      <c r="AL10" s="35">
        <f t="shared" si="8"/>
        <v>0</v>
      </c>
      <c r="AM10"/>
      <c r="AN10" s="179" t="str">
        <f t="shared" si="13"/>
        <v/>
      </c>
      <c r="AO10" s="55"/>
      <c r="AP10" s="58" t="str">
        <f>IF(AG10="","",SMALL(AN$5:AN$10,ROWS(AH$5:AH10)))</f>
        <v/>
      </c>
      <c r="AQ10" s="64" t="str">
        <f>IF(AP10="","",IF(AND(AS9=AS10,AT9=AT10,AU9=AU10,AW10=AW9,AV10=AV9),AQ9,$AQ$5+5))</f>
        <v/>
      </c>
      <c r="AR10" s="57" t="str">
        <f t="shared" si="9"/>
        <v/>
      </c>
      <c r="AS10" s="117" t="str">
        <f t="shared" si="10"/>
        <v/>
      </c>
      <c r="AT10" s="231" t="str">
        <f t="shared" si="11"/>
        <v/>
      </c>
      <c r="AU10" s="138" t="str">
        <f t="shared" si="12"/>
        <v/>
      </c>
      <c r="AV10" s="346" t="str">
        <f t="shared" si="14"/>
        <v/>
      </c>
      <c r="AW10" s="138" t="str">
        <f t="shared" si="15"/>
        <v/>
      </c>
    </row>
    <row r="11" spans="1:49" ht="30" customHeight="1">
      <c r="A11" s="1"/>
      <c r="B11" s="1"/>
      <c r="C11" s="21"/>
      <c r="D11" s="1"/>
      <c r="E11" s="1">
        <f>SUM(E5:E10)</f>
        <v>0</v>
      </c>
      <c r="F11" s="1"/>
      <c r="G11" s="1"/>
      <c r="H11" s="1"/>
      <c r="I11" s="87"/>
      <c r="J11" s="87">
        <f>SUM(J5:J10)</f>
        <v>0</v>
      </c>
      <c r="K11" s="87">
        <f>SUM(K5:K10)</f>
        <v>0</v>
      </c>
      <c r="L11" s="87">
        <f>SUM(L5:L10)</f>
        <v>0</v>
      </c>
      <c r="M11" s="1">
        <f>SUM(M5:M10)</f>
        <v>0</v>
      </c>
      <c r="N11" s="1">
        <f>SUM(N3:N10)</f>
        <v>0</v>
      </c>
      <c r="O11" s="87"/>
      <c r="P11" s="1"/>
      <c r="Q11" s="87"/>
      <c r="R11" s="87">
        <f>SUM(R5:R10)</f>
        <v>0</v>
      </c>
      <c r="S11" s="87">
        <f>SUM(S5:S10)</f>
        <v>0</v>
      </c>
      <c r="T11" s="87">
        <f>SUM(T5:T10)</f>
        <v>0</v>
      </c>
      <c r="U11" s="1">
        <f>SUM(U5:U10)</f>
        <v>0</v>
      </c>
      <c r="V11" s="1">
        <f>SUM(V3:V10)</f>
        <v>0</v>
      </c>
      <c r="W11" s="1"/>
      <c r="X11" s="1"/>
      <c r="Y11" s="87"/>
      <c r="Z11" s="87">
        <f>SUM(Z5:Z10)</f>
        <v>0</v>
      </c>
      <c r="AA11" s="87">
        <f>SUM(AA5:AA10)</f>
        <v>0</v>
      </c>
      <c r="AB11" s="87">
        <f>SUM(AB5:AB10)</f>
        <v>0</v>
      </c>
      <c r="AC11" s="1">
        <f>SUM(AC5:AC10)</f>
        <v>0</v>
      </c>
      <c r="AD11" s="1">
        <f>SUM(AD3:AD10)</f>
        <v>0</v>
      </c>
      <c r="AE11" s="1"/>
      <c r="AF11" s="1"/>
      <c r="AG11" s="87"/>
      <c r="AH11" s="226">
        <f>SUM(AH3:AH10)</f>
        <v>0</v>
      </c>
      <c r="AI11" s="87">
        <f>SUM(AI5:AI10)</f>
        <v>0</v>
      </c>
      <c r="AJ11" s="323">
        <f>SUM(AJ5:AJ10)</f>
        <v>0</v>
      </c>
      <c r="AK11" s="323">
        <f>SUM(AK5:AK10)</f>
        <v>0</v>
      </c>
      <c r="AL11" s="323">
        <f>SUM(AL5:AL10)</f>
        <v>0</v>
      </c>
      <c r="AM11" s="87"/>
      <c r="AN11" s="87"/>
      <c r="AO11" s="87"/>
      <c r="AP11" s="87"/>
      <c r="AQ11" s="87"/>
      <c r="AR11" s="87"/>
      <c r="AS11" s="226">
        <f>SUM(AS5:AS10)</f>
        <v>0</v>
      </c>
      <c r="AT11" s="87">
        <f>SUM(AT5:AT10)</f>
        <v>0</v>
      </c>
      <c r="AU11" s="323">
        <f>SUM(AU3:AU10)</f>
        <v>0</v>
      </c>
      <c r="AV11" s="358">
        <f>SUM(AV5:AV10)</f>
        <v>0</v>
      </c>
      <c r="AW11" s="358">
        <f>SUM(AW5:AW10)</f>
        <v>0</v>
      </c>
    </row>
    <row r="12" spans="1:49" ht="30" customHeight="1">
      <c r="A12" s="1"/>
      <c r="B12" s="1"/>
      <c r="C12" s="21"/>
      <c r="D12" s="1"/>
      <c r="E12" s="1">
        <v>21</v>
      </c>
      <c r="F12" s="1"/>
      <c r="G12" s="1"/>
      <c r="H12" s="217"/>
      <c r="I12" s="216"/>
      <c r="J12" s="216">
        <v>18</v>
      </c>
      <c r="K12" s="216"/>
      <c r="L12" s="216"/>
      <c r="M12" s="217"/>
      <c r="N12" s="1" t="str">
        <f>IF(N11=0,"OK",ERREUR)</f>
        <v>OK</v>
      </c>
      <c r="O12" s="1"/>
      <c r="P12" s="217"/>
      <c r="Q12" s="216"/>
      <c r="R12" s="216">
        <v>18</v>
      </c>
      <c r="S12" s="216"/>
      <c r="T12" s="216"/>
      <c r="U12" s="217"/>
      <c r="V12" s="1" t="str">
        <f>IF(V11=0,"OK",ERREUR)</f>
        <v>OK</v>
      </c>
      <c r="W12" s="217"/>
      <c r="X12" s="217"/>
      <c r="Y12" s="216"/>
      <c r="Z12" s="216">
        <v>18</v>
      </c>
      <c r="AA12" s="216"/>
      <c r="AB12" s="216"/>
      <c r="AC12" s="217"/>
      <c r="AD12" s="1" t="str">
        <f>IF(AD11=0,"OK",ERREUR)</f>
        <v>OK</v>
      </c>
      <c r="AE12" s="217"/>
      <c r="AF12" s="217"/>
      <c r="AG12" s="216"/>
      <c r="AH12" s="227">
        <f>SUM(J11+K11+L11+R11+S11+T11+Z11+AA11+AB11)</f>
        <v>0</v>
      </c>
      <c r="AI12" s="216" t="str">
        <f>IF(AI11=0,"OK","ERREUR")</f>
        <v>OK</v>
      </c>
      <c r="AJ12" s="227">
        <f>SUM(M11+U11+AC11)</f>
        <v>0</v>
      </c>
      <c r="AK12" s="227">
        <f>+K11+S11+AA11</f>
        <v>0</v>
      </c>
      <c r="AL12" s="227">
        <f>SUM(L11+T11+AB11)</f>
        <v>0</v>
      </c>
      <c r="AM12" s="216"/>
      <c r="AN12" s="216"/>
      <c r="AO12" s="216"/>
      <c r="AP12" s="216"/>
      <c r="AQ12" s="216"/>
      <c r="AR12" s="216"/>
      <c r="AS12" s="227">
        <f>+AH12</f>
        <v>0</v>
      </c>
      <c r="AT12" s="216" t="str">
        <f>IF(AT11=0,"OK","ERREUR")</f>
        <v>OK</v>
      </c>
      <c r="AU12" s="227">
        <f>+AJ12</f>
        <v>0</v>
      </c>
      <c r="AV12" s="359">
        <f>+AK12</f>
        <v>0</v>
      </c>
      <c r="AW12" s="359">
        <f>+AL12</f>
        <v>0</v>
      </c>
    </row>
    <row r="13" spans="1:49" ht="30" customHeight="1">
      <c r="A13" s="1"/>
      <c r="B13" s="1"/>
      <c r="C13" s="421" t="s">
        <v>67</v>
      </c>
      <c r="D13" s="42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03"/>
      <c r="AN13" s="1"/>
      <c r="AO13" s="1"/>
      <c r="AP13"/>
      <c r="AQ13" s="1"/>
      <c r="AR13" s="1"/>
    </row>
    <row r="14" spans="1:49" ht="23.25" customHeight="1">
      <c r="A14" s="420" t="s">
        <v>119</v>
      </c>
      <c r="B14" s="420"/>
      <c r="C14" s="420"/>
      <c r="D14" s="430" t="s">
        <v>117</v>
      </c>
      <c r="E14" s="430"/>
      <c r="F14" s="430"/>
      <c r="I14" s="1"/>
      <c r="J14" s="1"/>
      <c r="K14" s="1"/>
      <c r="L14" s="1"/>
      <c r="M14" s="1"/>
      <c r="N14" s="1"/>
      <c r="O14" s="1"/>
      <c r="P14" s="299"/>
      <c r="Q14" s="1"/>
      <c r="R14" s="1"/>
      <c r="S14" s="1"/>
      <c r="T14" s="1"/>
      <c r="U14" s="1"/>
      <c r="V14" s="1"/>
      <c r="W14" s="1"/>
      <c r="X14" s="1"/>
      <c r="Z14" s="1"/>
      <c r="AA14" s="1"/>
      <c r="AB14" s="1"/>
      <c r="AC14" s="1"/>
      <c r="AD14" s="1"/>
      <c r="AE14" s="1"/>
      <c r="AF14" s="1"/>
      <c r="AG14" s="1"/>
      <c r="AH14" s="103"/>
      <c r="AI14" s="1"/>
      <c r="AJ14" s="1"/>
      <c r="AK14" s="1"/>
      <c r="AL14" s="1"/>
      <c r="AM14" s="1"/>
      <c r="AN14" s="1"/>
      <c r="AO14" s="1"/>
      <c r="AP14"/>
      <c r="AQ14" s="1"/>
      <c r="AR14" s="1"/>
    </row>
    <row r="15" spans="1:49" ht="30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97"/>
      <c r="AJ15" s="87"/>
      <c r="AK15" s="87"/>
      <c r="AL15" s="87"/>
      <c r="AM15" s="1"/>
      <c r="AN15" s="1"/>
      <c r="AO15" s="1"/>
      <c r="AP15" s="1"/>
      <c r="AQ15" s="1"/>
      <c r="AR15" s="1"/>
    </row>
    <row r="16" spans="1:49" ht="30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87"/>
      <c r="AJ16" s="210"/>
      <c r="AK16" s="210"/>
      <c r="AL16" s="210"/>
      <c r="AM16" s="1"/>
      <c r="AN16" s="1"/>
      <c r="AO16" s="1"/>
      <c r="AP16" s="1"/>
      <c r="AQ16" s="1"/>
      <c r="AR16" s="1"/>
    </row>
    <row r="17" spans="1:38" ht="32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J17" s="210"/>
      <c r="AK17" s="210"/>
      <c r="AL17" s="210"/>
    </row>
    <row r="18" spans="1:38" ht="29.2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38" ht="26.25">
      <c r="C19" s="1"/>
      <c r="G19" s="20"/>
      <c r="H19" s="20"/>
      <c r="I19" s="20"/>
      <c r="J19" s="20"/>
      <c r="K19" s="20"/>
      <c r="L19" s="20"/>
      <c r="M19" s="20"/>
      <c r="N19" s="20"/>
      <c r="O19" s="20"/>
      <c r="P19" s="1"/>
      <c r="Q19" s="1"/>
    </row>
    <row r="20" spans="1:38" ht="26.25">
      <c r="A20" s="19" t="s">
        <v>61</v>
      </c>
      <c r="B20" s="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1"/>
      <c r="Q20" s="269" t="s">
        <v>128</v>
      </c>
      <c r="R20" s="386"/>
    </row>
    <row r="21" spans="1:38" ht="26.25">
      <c r="A21" s="19" t="s">
        <v>132</v>
      </c>
      <c r="B21" s="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69" t="s">
        <v>129</v>
      </c>
      <c r="R21" s="386"/>
    </row>
    <row r="22" spans="1:38" ht="26.25">
      <c r="A22" s="19" t="s">
        <v>133</v>
      </c>
      <c r="B22" s="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"/>
      <c r="Q22" s="269" t="s">
        <v>130</v>
      </c>
      <c r="R22" s="386"/>
    </row>
    <row r="23" spans="1:38" ht="26.25">
      <c r="A23" s="19" t="s">
        <v>134</v>
      </c>
      <c r="B23" s="1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"/>
      <c r="Q23" s="269" t="s">
        <v>131</v>
      </c>
      <c r="R23" s="386"/>
    </row>
    <row r="24" spans="1:38" ht="26.25">
      <c r="A24" s="19" t="s">
        <v>135</v>
      </c>
      <c r="B24" s="1"/>
      <c r="D24" s="20"/>
      <c r="E24" s="20"/>
      <c r="F24" s="20"/>
      <c r="I24" s="20"/>
      <c r="J24" s="20"/>
      <c r="K24" s="20"/>
      <c r="L24" s="20"/>
      <c r="M24" s="20"/>
      <c r="N24" s="20"/>
      <c r="O24" s="20"/>
      <c r="P24" s="20"/>
      <c r="Q24" s="1"/>
    </row>
    <row r="25" spans="1:38" ht="26.25">
      <c r="A25" s="19" t="s">
        <v>91</v>
      </c>
      <c r="B25" s="1"/>
      <c r="D25" s="20"/>
      <c r="E25" s="20"/>
      <c r="F25" s="20"/>
    </row>
  </sheetData>
  <sheetProtection sheet="1" objects="1" scenarios="1"/>
  <mergeCells count="27">
    <mergeCell ref="AV3:AV4"/>
    <mergeCell ref="AW3:AW4"/>
    <mergeCell ref="AK3:AK4"/>
    <mergeCell ref="AL3:AL4"/>
    <mergeCell ref="D14:F14"/>
    <mergeCell ref="X5:X6"/>
    <mergeCell ref="X7:X8"/>
    <mergeCell ref="X9:X10"/>
    <mergeCell ref="AQ3:AU3"/>
    <mergeCell ref="P5:P6"/>
    <mergeCell ref="P7:P8"/>
    <mergeCell ref="P9:P10"/>
    <mergeCell ref="AH3:AJ3"/>
    <mergeCell ref="AN3:AP3"/>
    <mergeCell ref="S3:S4"/>
    <mergeCell ref="T3:T4"/>
    <mergeCell ref="AA3:AA4"/>
    <mergeCell ref="AB3:AB4"/>
    <mergeCell ref="A14:C14"/>
    <mergeCell ref="C13:D13"/>
    <mergeCell ref="A1:C1"/>
    <mergeCell ref="I1:M1"/>
    <mergeCell ref="H5:H6"/>
    <mergeCell ref="H7:H8"/>
    <mergeCell ref="H9:H10"/>
    <mergeCell ref="K3:K4"/>
    <mergeCell ref="L3:L4"/>
  </mergeCells>
  <conditionalFormatting sqref="M5:M6">
    <cfRule type="duplicateValues" dxfId="1253" priority="228"/>
    <cfRule type="iconSet" priority="134">
      <iconSet>
        <cfvo type="percent" val="0"/>
        <cfvo type="percent" val="12"/>
        <cfvo type="percent" val="13"/>
      </iconSet>
    </cfRule>
    <cfRule type="duplicateValues" dxfId="1252" priority="133"/>
    <cfRule type="iconSet" priority="227">
      <iconSet>
        <cfvo type="percent" val="0"/>
        <cfvo type="percent" val="12"/>
        <cfvo type="percent" val="13"/>
      </iconSet>
    </cfRule>
    <cfRule type="duplicateValues" dxfId="1251" priority="148"/>
  </conditionalFormatting>
  <conditionalFormatting sqref="M5:M10">
    <cfRule type="iconSet" priority="147">
      <iconSet>
        <cfvo type="percent" val="0"/>
        <cfvo type="percent" val="12"/>
        <cfvo type="percent" val="13"/>
      </iconSet>
    </cfRule>
  </conditionalFormatting>
  <conditionalFormatting sqref="M7:M8">
    <cfRule type="iconSet" priority="225">
      <iconSet>
        <cfvo type="percent" val="0"/>
        <cfvo type="percent" val="12"/>
        <cfvo type="percent" val="13"/>
      </iconSet>
    </cfRule>
    <cfRule type="iconSet" priority="152">
      <iconSet>
        <cfvo type="percent" val="0"/>
        <cfvo type="percent" val="12"/>
        <cfvo type="percent" val="13"/>
      </iconSet>
    </cfRule>
    <cfRule type="duplicateValues" dxfId="1250" priority="151"/>
    <cfRule type="duplicateValues" dxfId="1249" priority="226"/>
  </conditionalFormatting>
  <conditionalFormatting sqref="M9:M10">
    <cfRule type="iconSet" priority="223">
      <iconSet>
        <cfvo type="percent" val="0"/>
        <cfvo type="percent" val="12"/>
        <cfvo type="percent" val="13"/>
      </iconSet>
    </cfRule>
    <cfRule type="iconSet" priority="150">
      <iconSet>
        <cfvo type="percent" val="0"/>
        <cfvo type="percent" val="12"/>
        <cfvo type="percent" val="13"/>
      </iconSet>
    </cfRule>
    <cfRule type="duplicateValues" dxfId="1248" priority="149"/>
    <cfRule type="duplicateValues" dxfId="1247" priority="224"/>
  </conditionalFormatting>
  <conditionalFormatting sqref="N12:O12 V12 AD12 AI12 AT12">
    <cfRule type="containsText" dxfId="1246" priority="205" operator="containsText" text="ERREUR">
      <formula>NOT(ISERROR(SEARCH("ERREUR",N12)))</formula>
    </cfRule>
    <cfRule type="containsText" dxfId="1245" priority="204" operator="containsText" text="OK">
      <formula>NOT(ISERROR(SEARCH("OK",N12)))</formula>
    </cfRule>
  </conditionalFormatting>
  <conditionalFormatting sqref="U5:U6">
    <cfRule type="duplicateValues" dxfId="1244" priority="222"/>
    <cfRule type="iconSet" priority="221">
      <iconSet>
        <cfvo type="percent" val="0"/>
        <cfvo type="percent" val="12"/>
        <cfvo type="percent" val="13"/>
      </iconSet>
    </cfRule>
    <cfRule type="duplicateValues" dxfId="1243" priority="108"/>
    <cfRule type="iconSet" priority="107">
      <iconSet>
        <cfvo type="percent" val="0"/>
        <cfvo type="percent" val="12"/>
        <cfvo type="percent" val="13"/>
      </iconSet>
    </cfRule>
    <cfRule type="duplicateValues" dxfId="1242" priority="98"/>
    <cfRule type="iconSet" priority="95">
      <iconSet>
        <cfvo type="percent" val="0"/>
        <cfvo type="percent" val="12"/>
        <cfvo type="percent" val="13"/>
      </iconSet>
    </cfRule>
    <cfRule type="duplicateValues" dxfId="1241" priority="77"/>
    <cfRule type="iconSet" priority="59">
      <iconSet>
        <cfvo type="percent" val="0"/>
        <cfvo type="percent" val="12"/>
        <cfvo type="percent" val="13"/>
      </iconSet>
    </cfRule>
    <cfRule type="duplicateValues" dxfId="1240" priority="60"/>
    <cfRule type="duplicateValues" dxfId="1239" priority="85"/>
    <cfRule type="iconSet" priority="71">
      <iconSet>
        <cfvo type="percent" val="0"/>
        <cfvo type="percent" val="12"/>
        <cfvo type="percent" val="13"/>
      </iconSet>
    </cfRule>
    <cfRule type="duplicateValues" dxfId="1238" priority="72"/>
    <cfRule type="iconSet" priority="65">
      <iconSet>
        <cfvo type="percent" val="0"/>
        <cfvo type="percent" val="12"/>
        <cfvo type="percent" val="13"/>
      </iconSet>
    </cfRule>
    <cfRule type="duplicateValues" dxfId="1237" priority="66"/>
    <cfRule type="duplicateValues" dxfId="1236" priority="84"/>
    <cfRule type="iconSet" priority="83">
      <iconSet>
        <cfvo type="percent" val="0"/>
        <cfvo type="percent" val="12"/>
        <cfvo type="percent" val="13"/>
      </iconSet>
    </cfRule>
    <cfRule type="duplicateValues" dxfId="1235" priority="96"/>
  </conditionalFormatting>
  <conditionalFormatting sqref="U5:U10">
    <cfRule type="iconSet" priority="82">
      <iconSet>
        <cfvo type="percent" val="0"/>
        <cfvo type="percent" val="12"/>
        <cfvo type="percent" val="13"/>
      </iconSet>
    </cfRule>
    <cfRule type="iconSet" priority="90">
      <iconSet>
        <cfvo type="percent" val="0"/>
        <cfvo type="percent" val="12"/>
        <cfvo type="percent" val="13"/>
      </iconSet>
    </cfRule>
    <cfRule type="iconSet" priority="97">
      <iconSet>
        <cfvo type="percent" val="0"/>
        <cfvo type="percent" val="12"/>
        <cfvo type="percent" val="13"/>
      </iconSet>
    </cfRule>
  </conditionalFormatting>
  <conditionalFormatting sqref="U7:U8">
    <cfRule type="duplicateValues" dxfId="1234" priority="80"/>
    <cfRule type="iconSet" priority="81">
      <iconSet>
        <cfvo type="percent" val="0"/>
        <cfvo type="percent" val="12"/>
        <cfvo type="percent" val="13"/>
      </iconSet>
    </cfRule>
    <cfRule type="duplicateValues" dxfId="1233" priority="88"/>
    <cfRule type="iconSet" priority="89">
      <iconSet>
        <cfvo type="percent" val="0"/>
        <cfvo type="percent" val="12"/>
        <cfvo type="percent" val="13"/>
      </iconSet>
    </cfRule>
    <cfRule type="iconSet" priority="93">
      <iconSet>
        <cfvo type="percent" val="0"/>
        <cfvo type="percent" val="12"/>
        <cfvo type="percent" val="13"/>
      </iconSet>
    </cfRule>
    <cfRule type="duplicateValues" dxfId="1232" priority="94"/>
    <cfRule type="duplicateValues" dxfId="1231" priority="101"/>
    <cfRule type="iconSet" priority="102">
      <iconSet>
        <cfvo type="percent" val="0"/>
        <cfvo type="percent" val="12"/>
        <cfvo type="percent" val="13"/>
      </iconSet>
    </cfRule>
    <cfRule type="iconSet" priority="105">
      <iconSet>
        <cfvo type="percent" val="0"/>
        <cfvo type="percent" val="12"/>
        <cfvo type="percent" val="13"/>
      </iconSet>
    </cfRule>
    <cfRule type="duplicateValues" dxfId="1230" priority="106"/>
    <cfRule type="iconSet" priority="219">
      <iconSet>
        <cfvo type="percent" val="0"/>
        <cfvo type="percent" val="12"/>
        <cfvo type="percent" val="13"/>
      </iconSet>
    </cfRule>
    <cfRule type="duplicateValues" dxfId="1229" priority="220"/>
    <cfRule type="iconSet" priority="57">
      <iconSet>
        <cfvo type="percent" val="0"/>
        <cfvo type="percent" val="12"/>
        <cfvo type="percent" val="13"/>
      </iconSet>
    </cfRule>
    <cfRule type="duplicateValues" dxfId="1228" priority="58"/>
    <cfRule type="iconSet" priority="63">
      <iconSet>
        <cfvo type="percent" val="0"/>
        <cfvo type="percent" val="12"/>
        <cfvo type="percent" val="13"/>
      </iconSet>
    </cfRule>
    <cfRule type="duplicateValues" dxfId="1227" priority="64"/>
    <cfRule type="iconSet" priority="69">
      <iconSet>
        <cfvo type="percent" val="0"/>
        <cfvo type="percent" val="12"/>
        <cfvo type="percent" val="13"/>
      </iconSet>
    </cfRule>
    <cfRule type="duplicateValues" dxfId="1226" priority="70"/>
    <cfRule type="iconSet" priority="75">
      <iconSet>
        <cfvo type="percent" val="0"/>
        <cfvo type="percent" val="12"/>
        <cfvo type="percent" val="13"/>
      </iconSet>
    </cfRule>
    <cfRule type="duplicateValues" dxfId="1225" priority="76"/>
  </conditionalFormatting>
  <conditionalFormatting sqref="U9:U10">
    <cfRule type="duplicateValues" dxfId="1224" priority="56"/>
    <cfRule type="duplicateValues" dxfId="1223" priority="78"/>
    <cfRule type="iconSet" priority="87">
      <iconSet>
        <cfvo type="percent" val="0"/>
        <cfvo type="percent" val="12"/>
        <cfvo type="percent" val="13"/>
      </iconSet>
    </cfRule>
    <cfRule type="iconSet" priority="217">
      <iconSet>
        <cfvo type="percent" val="0"/>
        <cfvo type="percent" val="12"/>
        <cfvo type="percent" val="13"/>
      </iconSet>
    </cfRule>
    <cfRule type="duplicateValues" dxfId="1222" priority="92"/>
    <cfRule type="iconSet" priority="91">
      <iconSet>
        <cfvo type="percent" val="0"/>
        <cfvo type="percent" val="12"/>
        <cfvo type="percent" val="13"/>
      </iconSet>
    </cfRule>
    <cfRule type="iconSet" priority="73">
      <iconSet>
        <cfvo type="percent" val="0"/>
        <cfvo type="percent" val="12"/>
        <cfvo type="percent" val="13"/>
      </iconSet>
    </cfRule>
    <cfRule type="duplicateValues" dxfId="1221" priority="68"/>
    <cfRule type="duplicateValues" dxfId="1220" priority="218"/>
    <cfRule type="duplicateValues" dxfId="1219" priority="86"/>
    <cfRule type="iconSet" priority="67">
      <iconSet>
        <cfvo type="percent" val="0"/>
        <cfvo type="percent" val="12"/>
        <cfvo type="percent" val="13"/>
      </iconSet>
    </cfRule>
    <cfRule type="iconSet" priority="103">
      <iconSet>
        <cfvo type="percent" val="0"/>
        <cfvo type="percent" val="12"/>
        <cfvo type="percent" val="13"/>
      </iconSet>
    </cfRule>
    <cfRule type="iconSet" priority="55">
      <iconSet>
        <cfvo type="percent" val="0"/>
        <cfvo type="percent" val="12"/>
        <cfvo type="percent" val="13"/>
      </iconSet>
    </cfRule>
    <cfRule type="duplicateValues" dxfId="1218" priority="99"/>
    <cfRule type="duplicateValues" dxfId="1217" priority="62"/>
    <cfRule type="duplicateValues" dxfId="1216" priority="104"/>
    <cfRule type="iconSet" priority="100">
      <iconSet>
        <cfvo type="percent" val="0"/>
        <cfvo type="percent" val="12"/>
        <cfvo type="percent" val="13"/>
      </iconSet>
    </cfRule>
    <cfRule type="iconSet" priority="61">
      <iconSet>
        <cfvo type="percent" val="0"/>
        <cfvo type="percent" val="12"/>
        <cfvo type="percent" val="13"/>
      </iconSet>
    </cfRule>
    <cfRule type="duplicateValues" dxfId="1215" priority="74"/>
    <cfRule type="iconSet" priority="79">
      <iconSet>
        <cfvo type="percent" val="0"/>
        <cfvo type="percent" val="12"/>
        <cfvo type="percent" val="13"/>
      </iconSet>
    </cfRule>
  </conditionalFormatting>
  <conditionalFormatting sqref="AC5:AC6">
    <cfRule type="duplicateValues" dxfId="1214" priority="6"/>
    <cfRule type="iconSet" priority="11">
      <iconSet>
        <cfvo type="percent" val="0"/>
        <cfvo type="percent" val="12"/>
        <cfvo type="percent" val="13"/>
      </iconSet>
    </cfRule>
    <cfRule type="duplicateValues" dxfId="1213" priority="54"/>
    <cfRule type="iconSet" priority="17">
      <iconSet>
        <cfvo type="percent" val="0"/>
        <cfvo type="percent" val="12"/>
        <cfvo type="percent" val="13"/>
      </iconSet>
    </cfRule>
    <cfRule type="duplicateValues" dxfId="1212" priority="18"/>
    <cfRule type="iconSet" priority="53">
      <iconSet>
        <cfvo type="percent" val="0"/>
        <cfvo type="percent" val="12"/>
        <cfvo type="percent" val="13"/>
      </iconSet>
    </cfRule>
    <cfRule type="duplicateValues" dxfId="1211" priority="23"/>
    <cfRule type="iconSet" priority="29">
      <iconSet>
        <cfvo type="percent" val="0"/>
        <cfvo type="percent" val="12"/>
        <cfvo type="percent" val="13"/>
      </iconSet>
    </cfRule>
    <cfRule type="duplicateValues" dxfId="1210" priority="30"/>
    <cfRule type="duplicateValues" dxfId="1209" priority="31"/>
    <cfRule type="duplicateValues" dxfId="1208" priority="12"/>
    <cfRule type="duplicateValues" dxfId="1207" priority="44"/>
    <cfRule type="iconSet" priority="41">
      <iconSet>
        <cfvo type="percent" val="0"/>
        <cfvo type="percent" val="12"/>
        <cfvo type="percent" val="13"/>
      </iconSet>
    </cfRule>
    <cfRule type="iconSet" priority="215">
      <iconSet>
        <cfvo type="percent" val="0"/>
        <cfvo type="percent" val="12"/>
        <cfvo type="percent" val="13"/>
      </iconSet>
    </cfRule>
    <cfRule type="duplicateValues" dxfId="1206" priority="216"/>
    <cfRule type="duplicateValues" dxfId="1205" priority="42"/>
    <cfRule type="iconSet" priority="5">
      <iconSet>
        <cfvo type="percent" val="0"/>
        <cfvo type="percent" val="12"/>
        <cfvo type="percent" val="13"/>
      </iconSet>
    </cfRule>
  </conditionalFormatting>
  <conditionalFormatting sqref="AC5:AC10">
    <cfRule type="iconSet" priority="28">
      <iconSet>
        <cfvo type="percent" val="0"/>
        <cfvo type="percent" val="12"/>
        <cfvo type="percent" val="13"/>
      </iconSet>
    </cfRule>
    <cfRule type="iconSet" priority="43">
      <iconSet>
        <cfvo type="percent" val="0"/>
        <cfvo type="percent" val="12"/>
        <cfvo type="percent" val="13"/>
      </iconSet>
    </cfRule>
    <cfRule type="iconSet" priority="36">
      <iconSet>
        <cfvo type="percent" val="0"/>
        <cfvo type="percent" val="12"/>
        <cfvo type="percent" val="13"/>
      </iconSet>
    </cfRule>
  </conditionalFormatting>
  <conditionalFormatting sqref="AC7:AC8">
    <cfRule type="iconSet" priority="15">
      <iconSet>
        <cfvo type="percent" val="0"/>
        <cfvo type="percent" val="12"/>
        <cfvo type="percent" val="13"/>
      </iconSet>
    </cfRule>
    <cfRule type="duplicateValues" dxfId="1204" priority="10"/>
    <cfRule type="duplicateValues" dxfId="1203" priority="52"/>
    <cfRule type="iconSet" priority="51">
      <iconSet>
        <cfvo type="percent" val="0"/>
        <cfvo type="percent" val="12"/>
        <cfvo type="percent" val="13"/>
      </iconSet>
    </cfRule>
    <cfRule type="iconSet" priority="48">
      <iconSet>
        <cfvo type="percent" val="0"/>
        <cfvo type="percent" val="12"/>
        <cfvo type="percent" val="13"/>
      </iconSet>
    </cfRule>
    <cfRule type="duplicateValues" dxfId="1202" priority="47"/>
    <cfRule type="iconSet" priority="9">
      <iconSet>
        <cfvo type="percent" val="0"/>
        <cfvo type="percent" val="12"/>
        <cfvo type="percent" val="13"/>
      </iconSet>
    </cfRule>
    <cfRule type="iconSet" priority="27">
      <iconSet>
        <cfvo type="percent" val="0"/>
        <cfvo type="percent" val="12"/>
        <cfvo type="percent" val="13"/>
      </iconSet>
    </cfRule>
    <cfRule type="duplicateValues" dxfId="1201" priority="4"/>
    <cfRule type="iconSet" priority="213">
      <iconSet>
        <cfvo type="percent" val="0"/>
        <cfvo type="percent" val="12"/>
        <cfvo type="percent" val="13"/>
      </iconSet>
    </cfRule>
    <cfRule type="duplicateValues" dxfId="1200" priority="214"/>
    <cfRule type="duplicateValues" dxfId="1199" priority="26"/>
    <cfRule type="duplicateValues" dxfId="1198" priority="22"/>
    <cfRule type="iconSet" priority="21">
      <iconSet>
        <cfvo type="percent" val="0"/>
        <cfvo type="percent" val="12"/>
        <cfvo type="percent" val="13"/>
      </iconSet>
    </cfRule>
    <cfRule type="iconSet" priority="3">
      <iconSet>
        <cfvo type="percent" val="0"/>
        <cfvo type="percent" val="12"/>
        <cfvo type="percent" val="13"/>
      </iconSet>
    </cfRule>
    <cfRule type="duplicateValues" dxfId="1197" priority="16"/>
    <cfRule type="duplicateValues" dxfId="1196" priority="40"/>
    <cfRule type="iconSet" priority="39">
      <iconSet>
        <cfvo type="percent" val="0"/>
        <cfvo type="percent" val="12"/>
        <cfvo type="percent" val="13"/>
      </iconSet>
    </cfRule>
    <cfRule type="iconSet" priority="35">
      <iconSet>
        <cfvo type="percent" val="0"/>
        <cfvo type="percent" val="12"/>
        <cfvo type="percent" val="13"/>
      </iconSet>
    </cfRule>
    <cfRule type="duplicateValues" dxfId="1195" priority="34"/>
  </conditionalFormatting>
  <conditionalFormatting sqref="AC9:AC10">
    <cfRule type="iconSet" priority="33">
      <iconSet>
        <cfvo type="percent" val="0"/>
        <cfvo type="percent" val="12"/>
        <cfvo type="percent" val="13"/>
      </iconSet>
    </cfRule>
    <cfRule type="iconSet" priority="1">
      <iconSet>
        <cfvo type="percent" val="0"/>
        <cfvo type="percent" val="12"/>
        <cfvo type="percent" val="13"/>
      </iconSet>
    </cfRule>
    <cfRule type="duplicateValues" dxfId="1194" priority="2"/>
    <cfRule type="iconSet" priority="19">
      <iconSet>
        <cfvo type="percent" val="0"/>
        <cfvo type="percent" val="12"/>
        <cfvo type="percent" val="13"/>
      </iconSet>
    </cfRule>
    <cfRule type="iconSet" priority="211">
      <iconSet>
        <cfvo type="percent" val="0"/>
        <cfvo type="percent" val="12"/>
        <cfvo type="percent" val="13"/>
      </iconSet>
    </cfRule>
    <cfRule type="duplicateValues" dxfId="1193" priority="212"/>
    <cfRule type="iconSet" priority="7">
      <iconSet>
        <cfvo type="percent" val="0"/>
        <cfvo type="percent" val="12"/>
        <cfvo type="percent" val="13"/>
      </iconSet>
    </cfRule>
    <cfRule type="duplicateValues" dxfId="1192" priority="8"/>
    <cfRule type="iconSet" priority="13">
      <iconSet>
        <cfvo type="percent" val="0"/>
        <cfvo type="percent" val="12"/>
        <cfvo type="percent" val="13"/>
      </iconSet>
    </cfRule>
    <cfRule type="duplicateValues" dxfId="1191" priority="14"/>
    <cfRule type="duplicateValues" dxfId="1190" priority="50"/>
    <cfRule type="iconSet" priority="49">
      <iconSet>
        <cfvo type="percent" val="0"/>
        <cfvo type="percent" val="12"/>
        <cfvo type="percent" val="13"/>
      </iconSet>
    </cfRule>
    <cfRule type="duplicateValues" dxfId="1189" priority="20"/>
    <cfRule type="duplicateValues" dxfId="1188" priority="24"/>
    <cfRule type="iconSet" priority="46">
      <iconSet>
        <cfvo type="percent" val="0"/>
        <cfvo type="percent" val="12"/>
        <cfvo type="percent" val="13"/>
      </iconSet>
    </cfRule>
    <cfRule type="duplicateValues" dxfId="1187" priority="38"/>
    <cfRule type="iconSet" priority="37">
      <iconSet>
        <cfvo type="percent" val="0"/>
        <cfvo type="percent" val="12"/>
        <cfvo type="percent" val="13"/>
      </iconSet>
    </cfRule>
    <cfRule type="duplicateValues" dxfId="1186" priority="45"/>
    <cfRule type="iconSet" priority="25">
      <iconSet>
        <cfvo type="percent" val="0"/>
        <cfvo type="percent" val="12"/>
        <cfvo type="percent" val="13"/>
      </iconSet>
    </cfRule>
    <cfRule type="duplicateValues" dxfId="1185" priority="32"/>
  </conditionalFormatting>
  <conditionalFormatting sqref="AQ5:AQ10">
    <cfRule type="duplicateValues" dxfId="1184" priority="210"/>
    <cfRule type="duplicateValues" dxfId="1183" priority="207"/>
    <cfRule type="duplicateValues" dxfId="1182" priority="208"/>
    <cfRule type="duplicateValues" dxfId="1181" priority="209"/>
    <cfRule type="duplicateValues" dxfId="1180" priority="189"/>
  </conditionalFormatting>
  <conditionalFormatting sqref="AQ6:AQ10">
    <cfRule type="duplicateValues" dxfId="1179" priority="182"/>
    <cfRule type="duplicateValues" dxfId="1178" priority="187"/>
    <cfRule type="duplicateValues" dxfId="1177" priority="188"/>
    <cfRule type="duplicateValues" dxfId="1176" priority="168"/>
    <cfRule type="duplicateValues" dxfId="1175" priority="169"/>
    <cfRule type="duplicateValues" dxfId="1174" priority="170"/>
  </conditionalFormatting>
  <conditionalFormatting sqref="AI11 AT11 V11 AD11 N11:O11">
    <cfRule type="colorScale" priority="206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pageMargins left="0.16" right="0.22" top="0.33" bottom="0.32" header="0.17" footer="0.19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3FCDFF"/>
  </sheetPr>
  <dimension ref="A1:AW27"/>
  <sheetViews>
    <sheetView zoomScale="70" zoomScaleNormal="70" workbookViewId="0">
      <selection activeCell="A24" sqref="A24"/>
    </sheetView>
  </sheetViews>
  <sheetFormatPr baseColWidth="10" defaultRowHeight="15"/>
  <cols>
    <col min="1" max="1" width="6.7109375" customWidth="1"/>
    <col min="2" max="2" width="7.28515625" customWidth="1"/>
    <col min="3" max="3" width="26.85546875" customWidth="1"/>
    <col min="4" max="4" width="22.42578125" customWidth="1"/>
    <col min="5" max="5" width="8.85546875" customWidth="1"/>
    <col min="6" max="6" width="4.28515625" customWidth="1"/>
    <col min="7" max="7" width="6" customWidth="1"/>
    <col min="8" max="8" width="6.42578125" customWidth="1"/>
    <col min="9" max="9" width="24.5703125" customWidth="1"/>
    <col min="10" max="10" width="7.7109375" customWidth="1"/>
    <col min="11" max="11" width="9.5703125" customWidth="1"/>
    <col min="12" max="12" width="10.7109375" customWidth="1"/>
    <col min="13" max="13" width="9.85546875" customWidth="1"/>
    <col min="14" max="14" width="6.42578125" customWidth="1"/>
    <col min="15" max="15" width="4.5703125" customWidth="1"/>
    <col min="16" max="16" width="7.140625" customWidth="1"/>
    <col min="17" max="17" width="25.42578125" customWidth="1"/>
    <col min="18" max="18" width="7.28515625" customWidth="1"/>
    <col min="19" max="19" width="12.140625" customWidth="1"/>
    <col min="20" max="20" width="10.28515625" customWidth="1"/>
    <col min="21" max="21" width="9.28515625" customWidth="1"/>
    <col min="22" max="22" width="7.28515625" customWidth="1"/>
    <col min="23" max="23" width="4.85546875" customWidth="1"/>
    <col min="24" max="24" width="7.5703125" customWidth="1"/>
    <col min="25" max="25" width="22.85546875" customWidth="1"/>
    <col min="26" max="28" width="8.28515625" customWidth="1"/>
    <col min="29" max="29" width="8.85546875" customWidth="1"/>
    <col min="30" max="30" width="5.5703125" customWidth="1"/>
    <col min="31" max="31" width="6" customWidth="1"/>
    <col min="32" max="32" width="7.5703125" customWidth="1"/>
    <col min="33" max="33" width="26.28515625" customWidth="1"/>
    <col min="39" max="39" width="7.140625" customWidth="1"/>
    <col min="40" max="42" width="10.42578125" hidden="1" customWidth="1"/>
    <col min="43" max="43" width="9.7109375" customWidth="1"/>
    <col min="44" max="44" width="28.140625" customWidth="1"/>
    <col min="45" max="45" width="9.7109375" customWidth="1"/>
  </cols>
  <sheetData>
    <row r="1" spans="1:49" ht="48.75" customHeight="1">
      <c r="A1" s="422" t="s">
        <v>29</v>
      </c>
      <c r="B1" s="422"/>
      <c r="C1" s="422"/>
      <c r="D1" s="159" t="s">
        <v>30</v>
      </c>
      <c r="E1" s="158"/>
      <c r="F1" s="158"/>
      <c r="G1" s="158"/>
      <c r="H1" s="158"/>
      <c r="I1" s="423" t="s">
        <v>31</v>
      </c>
      <c r="J1" s="423"/>
      <c r="K1" s="423"/>
      <c r="L1" s="423"/>
      <c r="M1" s="42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80"/>
      <c r="AT1" s="80"/>
      <c r="AU1" s="27"/>
    </row>
    <row r="2" spans="1:49" ht="26.25" customHeight="1" thickBot="1">
      <c r="A2" s="296"/>
      <c r="B2" s="296"/>
      <c r="C2" s="296"/>
      <c r="D2" s="159"/>
      <c r="E2" s="158"/>
      <c r="F2" s="158"/>
      <c r="G2" s="158"/>
      <c r="H2" s="158"/>
      <c r="I2" s="283"/>
      <c r="J2" s="283"/>
      <c r="K2" s="283"/>
      <c r="L2" s="283"/>
      <c r="M2" s="28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80"/>
      <c r="AT2" s="80"/>
      <c r="AU2" s="27"/>
    </row>
    <row r="3" spans="1:49" ht="40.5" customHeight="1" thickBot="1">
      <c r="A3" s="80"/>
      <c r="B3" s="80"/>
      <c r="C3" s="3"/>
      <c r="D3" s="3"/>
      <c r="E3" s="295" t="s">
        <v>15</v>
      </c>
      <c r="F3" s="3"/>
      <c r="G3" s="1"/>
      <c r="H3" s="1"/>
      <c r="I3" s="11" t="s">
        <v>5</v>
      </c>
      <c r="J3" s="1"/>
      <c r="K3" s="416" t="s">
        <v>122</v>
      </c>
      <c r="L3" s="418" t="s">
        <v>126</v>
      </c>
      <c r="M3" s="1"/>
      <c r="N3" s="1"/>
      <c r="O3" s="11"/>
      <c r="P3" s="11"/>
      <c r="Q3" s="11" t="s">
        <v>6</v>
      </c>
      <c r="R3" s="1"/>
      <c r="S3" s="416" t="s">
        <v>122</v>
      </c>
      <c r="T3" s="418" t="s">
        <v>126</v>
      </c>
      <c r="U3" s="1"/>
      <c r="V3" s="1"/>
      <c r="W3" s="1"/>
      <c r="X3" s="11"/>
      <c r="Y3" s="11" t="s">
        <v>7</v>
      </c>
      <c r="Z3" s="1"/>
      <c r="AA3" s="416" t="s">
        <v>122</v>
      </c>
      <c r="AB3" s="418" t="s">
        <v>126</v>
      </c>
      <c r="AC3" s="1"/>
      <c r="AD3" s="1"/>
      <c r="AE3" s="1"/>
      <c r="AF3" s="1"/>
      <c r="AG3" s="80"/>
      <c r="AH3" s="436" t="s">
        <v>19</v>
      </c>
      <c r="AI3" s="437"/>
      <c r="AJ3" s="438"/>
      <c r="AK3" s="426" t="s">
        <v>122</v>
      </c>
      <c r="AL3" s="428" t="s">
        <v>126</v>
      </c>
      <c r="AN3" s="439" t="s">
        <v>121</v>
      </c>
      <c r="AO3" s="440"/>
      <c r="AP3" s="441"/>
      <c r="AQ3" s="433" t="s">
        <v>12</v>
      </c>
      <c r="AR3" s="434"/>
      <c r="AS3" s="434"/>
      <c r="AT3" s="434"/>
      <c r="AU3" s="435"/>
      <c r="AV3" s="426" t="s">
        <v>122</v>
      </c>
      <c r="AW3" s="428" t="s">
        <v>123</v>
      </c>
    </row>
    <row r="4" spans="1:49" ht="36.75" customHeight="1" thickBot="1">
      <c r="A4" s="4"/>
      <c r="B4" s="209"/>
      <c r="C4" s="5" t="s">
        <v>13</v>
      </c>
      <c r="D4" s="14" t="s">
        <v>14</v>
      </c>
      <c r="E4" s="288" t="s">
        <v>62</v>
      </c>
      <c r="F4" s="3"/>
      <c r="G4" s="30"/>
      <c r="H4" s="309" t="s">
        <v>17</v>
      </c>
      <c r="I4" s="340" t="s">
        <v>10</v>
      </c>
      <c r="J4" s="339" t="s">
        <v>4</v>
      </c>
      <c r="K4" s="417"/>
      <c r="L4" s="419"/>
      <c r="M4" s="337" t="s">
        <v>11</v>
      </c>
      <c r="N4" s="338" t="s">
        <v>8</v>
      </c>
      <c r="O4" s="31"/>
      <c r="P4" s="309" t="s">
        <v>17</v>
      </c>
      <c r="Q4" s="340" t="s">
        <v>10</v>
      </c>
      <c r="R4" s="339" t="s">
        <v>4</v>
      </c>
      <c r="S4" s="417"/>
      <c r="T4" s="419"/>
      <c r="U4" s="337" t="s">
        <v>11</v>
      </c>
      <c r="V4" s="338" t="s">
        <v>8</v>
      </c>
      <c r="W4" s="32"/>
      <c r="X4" s="309" t="s">
        <v>17</v>
      </c>
      <c r="Y4" s="340" t="s">
        <v>10</v>
      </c>
      <c r="Z4" s="339" t="s">
        <v>4</v>
      </c>
      <c r="AA4" s="417"/>
      <c r="AB4" s="419"/>
      <c r="AC4" s="337" t="s">
        <v>11</v>
      </c>
      <c r="AD4" s="338" t="s">
        <v>8</v>
      </c>
      <c r="AE4" s="1"/>
      <c r="AF4" s="1"/>
      <c r="AG4" s="220" t="s">
        <v>0</v>
      </c>
      <c r="AH4" s="180" t="s">
        <v>1</v>
      </c>
      <c r="AI4" s="182" t="s">
        <v>2</v>
      </c>
      <c r="AJ4" s="389" t="s">
        <v>11</v>
      </c>
      <c r="AK4" s="443"/>
      <c r="AL4" s="444"/>
      <c r="AN4" s="85" t="s">
        <v>3</v>
      </c>
      <c r="AO4" s="165"/>
      <c r="AP4" s="211" t="s">
        <v>18</v>
      </c>
      <c r="AQ4" s="224" t="s">
        <v>16</v>
      </c>
      <c r="AR4" s="220" t="s">
        <v>0</v>
      </c>
      <c r="AS4" s="233" t="s">
        <v>1</v>
      </c>
      <c r="AT4" s="146" t="s">
        <v>2</v>
      </c>
      <c r="AU4" s="212" t="s">
        <v>11</v>
      </c>
      <c r="AV4" s="443"/>
      <c r="AW4" s="444"/>
    </row>
    <row r="5" spans="1:49" ht="24.95" customHeight="1">
      <c r="A5" s="6">
        <v>1</v>
      </c>
      <c r="B5" s="183"/>
      <c r="C5" s="183"/>
      <c r="D5" s="184"/>
      <c r="E5" s="289"/>
      <c r="F5" s="80"/>
      <c r="G5" s="292">
        <v>1</v>
      </c>
      <c r="H5" s="424">
        <v>1</v>
      </c>
      <c r="I5" s="39" t="str">
        <f t="shared" ref="I5:I12" si="0">IF(ISNA(MATCH(G5,$E$5:$E$12,0)),"",INDEX($C$5:$C$12,MATCH(G5,$E$5:$E$12,0)))</f>
        <v/>
      </c>
      <c r="J5" s="39">
        <f>IF(M5+M6=0,0,IF(M5=M6,2,IF(M5&lt;M6,1,5)))</f>
        <v>0</v>
      </c>
      <c r="K5" s="39">
        <f>IF(N6="","",IF(OR(AND(N6&gt;0,N6&lt;5)),1,0))</f>
        <v>0</v>
      </c>
      <c r="L5" s="39">
        <f t="shared" ref="L5:L12" si="1">IF(N5="","",IF(OR(AND(N5&lt;14,N5&gt;7)),1,0))</f>
        <v>0</v>
      </c>
      <c r="M5" s="122"/>
      <c r="N5" s="8">
        <f>SUM(M5-M6)</f>
        <v>0</v>
      </c>
      <c r="O5" s="1"/>
      <c r="P5" s="431">
        <v>8</v>
      </c>
      <c r="Q5" s="69" t="str">
        <f>IF(M5=M6," ",IF(M5&gt;M6,I5,I6))</f>
        <v xml:space="preserve"> </v>
      </c>
      <c r="R5" s="39">
        <f>IF(U5+U6=0,0,IF(U5=U6,2,IF(U5&lt;U6,1,5)))</f>
        <v>0</v>
      </c>
      <c r="S5" s="39">
        <f>IF(V6="","",IF(OR(AND(V6&gt;0,V6&lt;5)),1,0))</f>
        <v>0</v>
      </c>
      <c r="T5" s="39">
        <f t="shared" ref="T5:T12" si="2">IF(V5="","",IF(OR(AND(V5&lt;14,V5&gt;7)),1,0))</f>
        <v>0</v>
      </c>
      <c r="U5" s="122"/>
      <c r="V5" s="8">
        <f>SUM(U5-U6)</f>
        <v>0</v>
      </c>
      <c r="W5" s="1"/>
      <c r="X5" s="431">
        <v>6</v>
      </c>
      <c r="Y5" s="70" t="str">
        <f>IF(U5=U6," ",IF(U5&gt;U6,Q5,Q6))</f>
        <v xml:space="preserve"> </v>
      </c>
      <c r="Z5" s="39">
        <f>IF(AC5+AC6=0,0,IF(AC5=AC6,2,IF(AC5&lt;AC6,1,5)))</f>
        <v>0</v>
      </c>
      <c r="AA5" s="39">
        <f>IF(AD6="","",IF(OR(AND(AD6&gt;0,AD6&lt;5)),1,0))</f>
        <v>0</v>
      </c>
      <c r="AB5" s="39">
        <f t="shared" ref="AB5:AB12" si="3">IF(AD5="","",IF(OR(AND(AD5&lt;14,AD5&gt;7)),1,0))</f>
        <v>0</v>
      </c>
      <c r="AC5" s="122"/>
      <c r="AD5" s="8">
        <f>SUM(AC5-AC6)</f>
        <v>0</v>
      </c>
      <c r="AE5" s="1"/>
      <c r="AF5" s="12">
        <v>1</v>
      </c>
      <c r="AG5" s="319" t="str">
        <f>+I5</f>
        <v/>
      </c>
      <c r="AH5" s="387">
        <f>SUM(IFERROR(VLOOKUP(AG5,I$5:N$12,2,0),0),IFERROR(VLOOKUP(AG5,I$5:N$12,3,0),0),IFERROR(VLOOKUP(AG5,I$5:N$12,4,0),0),IFERROR(VLOOKUP(AG5,Q$5:V$12,2,0),0),IFERROR(VLOOKUP(AG5,Q$5:V$12,3,0),0),IFERROR(VLOOKUP(AG5,Q$5:V$12,4,0),0),IFERROR(VLOOKUP(AG5,Y$5:AD$12,2,0),0),IFERROR(VLOOKUP(AG5,Y$5:AD$12,3,0),0),IFERROR(VLOOKUP(AG5,Y$5:AD$12,4,0),0))</f>
        <v>0</v>
      </c>
      <c r="AI5" s="387">
        <f>SUM(IFERROR(VLOOKUP(AG5,I$5:N$12,6,0),0),IFERROR(VLOOKUP(AG5,Q$5:V$12,6,0),0),IFERROR(VLOOKUP(AG5,Y$5:AD$12,6,0),0))</f>
        <v>0</v>
      </c>
      <c r="AJ5" s="388">
        <f>SUM(IFERROR(VLOOKUP(AG5,I$5:N$12,5,0),0),IFERROR(VLOOKUP(AG5,Q$5:V$12,5,0),0),IFERROR(VLOOKUP(AG5,Y$5:AD$12,5,0),0))</f>
        <v>0</v>
      </c>
      <c r="AK5" s="341">
        <f>SUM(IFERROR(VLOOKUP(AG5,I$5:N$12,3,0),0),IFERROR(VLOOKUP(AG5,Q$5:V$12,3,0),0),IFERROR(VLOOKUP(AG5,Y$5:AD$12,3,0),0))</f>
        <v>0</v>
      </c>
      <c r="AL5" s="34">
        <f>SUM(IFERROR(VLOOKUP(AG5,I$5:N$12,4,0),0),IFERROR(VLOOKUP(AG5,Q$5:V$12,4,0),0),IFERROR(VLOOKUP(AG5,Y$5:AD$12,4,0),0))</f>
        <v>0</v>
      </c>
      <c r="AN5" s="179" t="str">
        <f>IF(OR(AG5="",AH5="",AI5="",AJ5="",AK5="",AL5=""),"",RANK(AH5,$AH$5:$AH$12)+SUM(-AI5/100)-(+AJ5/10000)-(+AL5/1000000)-(+AK5/10000000)+COUNTIF(AG$5:AG$12,"&lt;="&amp;AG5+1)/1000000000+ROW()/100000000000)</f>
        <v/>
      </c>
      <c r="AO5" s="52"/>
      <c r="AP5" s="53" t="str">
        <f>IF(AG5="","",SMALL(AN$5:AN$12,ROWS(AH$5:AH5)))</f>
        <v/>
      </c>
      <c r="AQ5" s="77" t="str">
        <f>IF(AP5="","",1)</f>
        <v/>
      </c>
      <c r="AR5" s="129" t="str">
        <f t="shared" ref="AR5:AR12" si="4">IF(OR(AG5="",AH5=""),"",INDEX($AG$5:$AG$12,MATCH(AP5,$AN$5:$AN$12,0)))</f>
        <v/>
      </c>
      <c r="AS5" s="73" t="str">
        <f t="shared" ref="AS5:AS12" si="5">IF(AG5="","",INDEX($AH$5:$AH$12,MATCH(AP5,$AN$5:$AN$12,0)))</f>
        <v/>
      </c>
      <c r="AT5" s="229" t="str">
        <f t="shared" ref="AT5:AT12" si="6">IF(AG5="","",INDEX($AI$5:$AI$12,MATCH(AP5,$AN$5:$AN$12,0)))</f>
        <v/>
      </c>
      <c r="AU5" s="273" t="str">
        <f t="shared" ref="AU5:AU12" si="7">IF(AG5="","",INDEX($AJ$5:$AJ$12,MATCH(AP5,$AN$5:$AN$12,0)))</f>
        <v/>
      </c>
      <c r="AV5" s="344" t="str">
        <f>IF(AG5="","",INDEX($AK$5:$AK$12,MATCH(AP5,$AN$5:$AN$12,0)))</f>
        <v/>
      </c>
      <c r="AW5" s="74" t="str">
        <f>IF(AG5="","",INDEX($AL$5:$AL$12,MATCH(AP5,$AN$5:$AN$12,0)))</f>
        <v/>
      </c>
    </row>
    <row r="6" spans="1:49" ht="24.95" customHeight="1" thickBot="1">
      <c r="A6" s="7">
        <v>2</v>
      </c>
      <c r="B6" s="185"/>
      <c r="C6" s="185"/>
      <c r="D6" s="186"/>
      <c r="E6" s="290"/>
      <c r="F6" s="80"/>
      <c r="G6" s="293">
        <v>2</v>
      </c>
      <c r="H6" s="425"/>
      <c r="I6" s="59" t="str">
        <f t="shared" si="0"/>
        <v/>
      </c>
      <c r="J6" s="59">
        <f>IF(M5+M6=0,0,IF(M5=M6,2,IF(M5&gt;M6,1,5)))</f>
        <v>0</v>
      </c>
      <c r="K6" s="59">
        <f>IF(N5="","",IF(OR(AND(N5&gt;0,N5&lt;5)),1,0))</f>
        <v>0</v>
      </c>
      <c r="L6" s="59">
        <f t="shared" si="1"/>
        <v>0</v>
      </c>
      <c r="M6" s="123"/>
      <c r="N6" s="9">
        <f>SUM(M6-M5)</f>
        <v>0</v>
      </c>
      <c r="O6" s="1"/>
      <c r="P6" s="432"/>
      <c r="Q6" s="105" t="str">
        <f>IF(M7=M8," ",IF(M7&gt;M8,I7,I8))</f>
        <v xml:space="preserve"> </v>
      </c>
      <c r="R6" s="59">
        <f>IF(U5+U6=0,0,IF(U5=U6,2,IF(U5&gt;U6,1,5)))</f>
        <v>0</v>
      </c>
      <c r="S6" s="59">
        <f>IF(V5="","",IF(OR(AND(V5&gt;0,V5&lt;5)),1,0))</f>
        <v>0</v>
      </c>
      <c r="T6" s="59">
        <f t="shared" si="2"/>
        <v>0</v>
      </c>
      <c r="U6" s="123"/>
      <c r="V6" s="9">
        <f>SUM(U6-U5)</f>
        <v>0</v>
      </c>
      <c r="W6" s="1"/>
      <c r="X6" s="432"/>
      <c r="Y6" s="71" t="str">
        <f>IF(U7=U8," ",IF(U7&gt;U8,Q7,Q8))</f>
        <v xml:space="preserve"> </v>
      </c>
      <c r="Z6" s="47">
        <f>IF(AC5+AC6=0,0,IF(AC5=AC6,2,IF(AC5&gt;AC6,1,5)))</f>
        <v>0</v>
      </c>
      <c r="AA6" s="59">
        <f>IF(AD5="","",IF(OR(AND(AD5&gt;0,AD5&lt;5)),1,0))</f>
        <v>0</v>
      </c>
      <c r="AB6" s="59">
        <f t="shared" si="3"/>
        <v>0</v>
      </c>
      <c r="AC6" s="123"/>
      <c r="AD6" s="9">
        <f>SUM(AC6-AC5)</f>
        <v>0</v>
      </c>
      <c r="AE6" s="1"/>
      <c r="AF6" s="13">
        <v>2</v>
      </c>
      <c r="AG6" s="322" t="str">
        <f t="shared" ref="AG6:AG12" si="8">+I6</f>
        <v/>
      </c>
      <c r="AH6" s="181">
        <f t="shared" ref="AH6:AH12" si="9">SUM(IFERROR(VLOOKUP(AG6,I$5:N$12,2,0),0),IFERROR(VLOOKUP(AG6,I$5:N$12,3,0),0),IFERROR(VLOOKUP(AG6,I$5:N$12,4,0),0),IFERROR(VLOOKUP(AG6,Q$5:V$12,2,0),0),IFERROR(VLOOKUP(AG6,Q$5:V$12,3,0),0),IFERROR(VLOOKUP(AG6,Q$5:V$12,4,0),0),IFERROR(VLOOKUP(AG6,Y$5:AD$12,2,0),0),IFERROR(VLOOKUP(AG6,Y$5:AD$12,3,0),0),IFERROR(VLOOKUP(AG6,Y$5:AD$12,4,0),0))</f>
        <v>0</v>
      </c>
      <c r="AI6" s="181">
        <f t="shared" ref="AI6:AI12" si="10">SUM(IFERROR(VLOOKUP(AG6,I$5:N$12,6,0),0),IFERROR(VLOOKUP(AG6,Q$5:V$12,6,0),0),IFERROR(VLOOKUP(AG6,Y$5:AD$12,6,0),0))</f>
        <v>0</v>
      </c>
      <c r="AJ6" s="335">
        <f t="shared" ref="AJ6:AJ12" si="11">SUM(IFERROR(VLOOKUP(AG6,I$5:N$12,5,0),0),IFERROR(VLOOKUP(AG6,Q$5:V$12,5,0),0),IFERROR(VLOOKUP(AG6,Y$5:AD$12,5,0),0))</f>
        <v>0</v>
      </c>
      <c r="AK6" s="342">
        <f t="shared" ref="AK6:AK12" si="12">SUM(IFERROR(VLOOKUP(AG6,I$5:N$12,3,0),0),IFERROR(VLOOKUP(AG6,Q$5:V$12,3,0),0),IFERROR(VLOOKUP(AG6,Y$5:AD$12,3,0),0))</f>
        <v>0</v>
      </c>
      <c r="AL6" s="36">
        <f t="shared" ref="AL6:AL12" si="13">SUM(IFERROR(VLOOKUP(AG6,I$5:N$12,4,0),0),IFERROR(VLOOKUP(AG6,Q$5:V$12,4,0),0),IFERROR(VLOOKUP(AG6,Y$5:AD$12,4,0),0))</f>
        <v>0</v>
      </c>
      <c r="AN6" s="179" t="str">
        <f t="shared" ref="AN6:AN12" si="14">IF(OR(AG6="",AH6="",AI6="",AJ6="",AK6="",AL6=""),"",RANK(AH6,$AH$5:$AH$12)+SUM(-AI6/100)-(+AJ6/10000)-(+AL6/1000000)-(+AK6/10000000)+COUNTIF(AG$5:AG$12,"&lt;="&amp;AG6+1)/1000000000+ROW()/100000000000)</f>
        <v/>
      </c>
      <c r="AO6" s="26"/>
      <c r="AP6" s="42" t="str">
        <f>IF(AG6="","",SMALL(AN$5:AN$12,ROWS(AH$5:AH6)))</f>
        <v/>
      </c>
      <c r="AQ6" s="64" t="str">
        <f>IF(AP6="","",IF(AND(AS5=AS6,AT5=AT6,AU5=AU6,AW5=AW6,AV5=AV6),AQ5,$AQ$5+1))</f>
        <v/>
      </c>
      <c r="AR6" s="37" t="str">
        <f t="shared" si="4"/>
        <v/>
      </c>
      <c r="AS6" s="136" t="str">
        <f t="shared" si="5"/>
        <v/>
      </c>
      <c r="AT6" s="230" t="str">
        <f t="shared" si="6"/>
        <v/>
      </c>
      <c r="AU6" s="274" t="str">
        <f t="shared" si="7"/>
        <v/>
      </c>
      <c r="AV6" s="345" t="str">
        <f t="shared" ref="AV6:AV12" si="15">IF(AG6="","",INDEX($AK$5:$AK$12,MATCH(AP6,$AN$5:$AN$12,0)))</f>
        <v/>
      </c>
      <c r="AW6" s="137" t="str">
        <f t="shared" ref="AW6:AW12" si="16">IF(AG6="","",INDEX($AL$5:$AL$12,MATCH(AP6,$AN$5:$AN$12,0)))</f>
        <v/>
      </c>
    </row>
    <row r="7" spans="1:49" ht="24.95" customHeight="1">
      <c r="A7" s="7">
        <v>3</v>
      </c>
      <c r="B7" s="185"/>
      <c r="C7" s="185"/>
      <c r="D7" s="186"/>
      <c r="E7" s="290"/>
      <c r="F7" s="80"/>
      <c r="G7" s="293">
        <v>3</v>
      </c>
      <c r="H7" s="424">
        <v>2</v>
      </c>
      <c r="I7" s="39" t="str">
        <f t="shared" si="0"/>
        <v/>
      </c>
      <c r="J7" s="39">
        <f>IF(M7+M8=0,0,IF(M7=M8,2,IF(M7&lt;M8,1,5)))</f>
        <v>0</v>
      </c>
      <c r="K7" s="39">
        <f>IF(N8="","",IF(OR(AND(N8&gt;0,N8&lt;5)),1,0))</f>
        <v>0</v>
      </c>
      <c r="L7" s="39">
        <f t="shared" si="1"/>
        <v>0</v>
      </c>
      <c r="M7" s="122"/>
      <c r="N7" s="8">
        <f>SUM(M7-M8)</f>
        <v>0</v>
      </c>
      <c r="O7" s="1"/>
      <c r="P7" s="431">
        <v>7</v>
      </c>
      <c r="Q7" s="69" t="str">
        <f>IF(M9=M10," ",IF(M9&gt;M10,I9,I10))</f>
        <v xml:space="preserve"> </v>
      </c>
      <c r="R7" s="39">
        <f>IF(U7+U8=0,0,IF(U7=U8,2,IF(U7&lt;U8,1,5)))</f>
        <v>0</v>
      </c>
      <c r="S7" s="39">
        <f>IF(V8="","",IF(OR(AND(V8&gt;0,V8&lt;5)),1,0))</f>
        <v>0</v>
      </c>
      <c r="T7" s="39">
        <f t="shared" si="2"/>
        <v>0</v>
      </c>
      <c r="U7" s="122"/>
      <c r="V7" s="8">
        <f>SUM(U7-U8)</f>
        <v>0</v>
      </c>
      <c r="W7" s="1"/>
      <c r="X7" s="431">
        <v>5</v>
      </c>
      <c r="Y7" s="156" t="str">
        <f>IF(U5=U6," ",IF(U5&lt;U6,Q5,Q6))</f>
        <v xml:space="preserve"> </v>
      </c>
      <c r="Z7" s="39">
        <f>IF(AC7+AC8=0,0,IF(AC7=AC8,2,IF(AC7&lt;AC8,1,5)))</f>
        <v>0</v>
      </c>
      <c r="AA7" s="39">
        <f>IF(AD8="","",IF(OR(AND(AD8&gt;0,AD8&lt;5)),1,0))</f>
        <v>0</v>
      </c>
      <c r="AB7" s="39">
        <f t="shared" si="3"/>
        <v>0</v>
      </c>
      <c r="AC7" s="122"/>
      <c r="AD7" s="8">
        <f>SUM(AC7-AC8)</f>
        <v>0</v>
      </c>
      <c r="AE7" s="1"/>
      <c r="AF7" s="13">
        <v>3</v>
      </c>
      <c r="AG7" s="322" t="str">
        <f t="shared" si="8"/>
        <v/>
      </c>
      <c r="AH7" s="181">
        <f t="shared" si="9"/>
        <v>0</v>
      </c>
      <c r="AI7" s="181">
        <f t="shared" si="10"/>
        <v>0</v>
      </c>
      <c r="AJ7" s="335">
        <f t="shared" si="11"/>
        <v>0</v>
      </c>
      <c r="AK7" s="342">
        <f t="shared" si="12"/>
        <v>0</v>
      </c>
      <c r="AL7" s="36">
        <f t="shared" si="13"/>
        <v>0</v>
      </c>
      <c r="AN7" s="179" t="str">
        <f t="shared" si="14"/>
        <v/>
      </c>
      <c r="AO7" s="26"/>
      <c r="AP7" s="42" t="str">
        <f>IF(AG7="","",SMALL(AN$5:AN$12,ROWS(AH$5:AH7)))</f>
        <v/>
      </c>
      <c r="AQ7" s="64" t="str">
        <f>IF(AP7="","",IF(AND(AS6=AS7,AT6=AT7,AU6=AU7,AW6=AW7,AV6=AV7),AQ6,$AQ$5+2))</f>
        <v/>
      </c>
      <c r="AR7" s="37" t="str">
        <f t="shared" si="4"/>
        <v/>
      </c>
      <c r="AS7" s="136" t="str">
        <f t="shared" si="5"/>
        <v/>
      </c>
      <c r="AT7" s="230" t="str">
        <f t="shared" si="6"/>
        <v/>
      </c>
      <c r="AU7" s="274" t="str">
        <f t="shared" si="7"/>
        <v/>
      </c>
      <c r="AV7" s="345" t="str">
        <f t="shared" si="15"/>
        <v/>
      </c>
      <c r="AW7" s="137" t="str">
        <f t="shared" si="16"/>
        <v/>
      </c>
    </row>
    <row r="8" spans="1:49" ht="24.95" customHeight="1" thickBot="1">
      <c r="A8" s="7">
        <v>4</v>
      </c>
      <c r="B8" s="185"/>
      <c r="C8" s="185"/>
      <c r="D8" s="186"/>
      <c r="E8" s="290"/>
      <c r="F8" s="80"/>
      <c r="G8" s="293">
        <v>4</v>
      </c>
      <c r="H8" s="425"/>
      <c r="I8" s="59" t="str">
        <f t="shared" si="0"/>
        <v/>
      </c>
      <c r="J8" s="40">
        <f>IF(M7+M8=0,0,IF(M7=M8,2,IF(M7&gt;M8,1,5)))</f>
        <v>0</v>
      </c>
      <c r="K8" s="59">
        <f>IF(N7="","",IF(OR(AND(N7&gt;0,N7&lt;5)),1,0))</f>
        <v>0</v>
      </c>
      <c r="L8" s="59">
        <f t="shared" si="1"/>
        <v>0</v>
      </c>
      <c r="M8" s="123"/>
      <c r="N8" s="9">
        <f>SUM(M8-M7)</f>
        <v>0</v>
      </c>
      <c r="O8" s="1"/>
      <c r="P8" s="432"/>
      <c r="Q8" s="109" t="str">
        <f>IF(M11=M12," ",IF(M11&gt;M12,I11,I12))</f>
        <v xml:space="preserve"> </v>
      </c>
      <c r="R8" s="40">
        <f>IF(U7+U8=0,0,IF(U7=U8,2,IF(U7&gt;U8,1,5)))</f>
        <v>0</v>
      </c>
      <c r="S8" s="59">
        <f>IF(V7="","",IF(OR(AND(V7&gt;0,V7&lt;5)),1,0))</f>
        <v>0</v>
      </c>
      <c r="T8" s="59">
        <f t="shared" si="2"/>
        <v>0</v>
      </c>
      <c r="U8" s="123"/>
      <c r="V8" s="9">
        <f>SUM(U8-U7)</f>
        <v>0</v>
      </c>
      <c r="W8" s="1"/>
      <c r="X8" s="432"/>
      <c r="Y8" s="157" t="str">
        <f>IF(U7=U8," ",IF(U7&lt;U8,Q7,Q8))</f>
        <v xml:space="preserve"> </v>
      </c>
      <c r="Z8" s="47">
        <f>IF(AC7+AC8=0,0,IF(AC7=AC8,2,IF(AC7&gt;AC8,1,5)))</f>
        <v>0</v>
      </c>
      <c r="AA8" s="59">
        <f>IF(AD7="","",IF(OR(AND(AD7&gt;0,AD7&lt;5)),1,0))</f>
        <v>0</v>
      </c>
      <c r="AB8" s="59">
        <f t="shared" si="3"/>
        <v>0</v>
      </c>
      <c r="AC8" s="123"/>
      <c r="AD8" s="9">
        <f>SUM(AC8-AC7)</f>
        <v>0</v>
      </c>
      <c r="AE8" s="1"/>
      <c r="AF8" s="13">
        <v>4</v>
      </c>
      <c r="AG8" s="322" t="str">
        <f t="shared" si="8"/>
        <v/>
      </c>
      <c r="AH8" s="181">
        <f t="shared" si="9"/>
        <v>0</v>
      </c>
      <c r="AI8" s="181">
        <f t="shared" si="10"/>
        <v>0</v>
      </c>
      <c r="AJ8" s="335">
        <f t="shared" si="11"/>
        <v>0</v>
      </c>
      <c r="AK8" s="342">
        <f t="shared" si="12"/>
        <v>0</v>
      </c>
      <c r="AL8" s="36">
        <f t="shared" si="13"/>
        <v>0</v>
      </c>
      <c r="AN8" s="179" t="str">
        <f t="shared" si="14"/>
        <v/>
      </c>
      <c r="AO8" s="26"/>
      <c r="AP8" s="42" t="str">
        <f>IF(AG8="","",SMALL(AN$5:AN$12,ROWS(AH$5:AH8)))</f>
        <v/>
      </c>
      <c r="AQ8" s="64" t="str">
        <f>IF(AP8="","",IF(AND(AS7=AS8,AT7=AT8,AU7=AU8,AW7=AW8,AV7=AV8),AQ7,$AQ$5+3))</f>
        <v/>
      </c>
      <c r="AR8" s="37" t="str">
        <f t="shared" si="4"/>
        <v/>
      </c>
      <c r="AS8" s="136" t="str">
        <f t="shared" si="5"/>
        <v/>
      </c>
      <c r="AT8" s="230" t="str">
        <f t="shared" si="6"/>
        <v/>
      </c>
      <c r="AU8" s="274" t="str">
        <f t="shared" si="7"/>
        <v/>
      </c>
      <c r="AV8" s="345" t="str">
        <f t="shared" si="15"/>
        <v/>
      </c>
      <c r="AW8" s="137" t="str">
        <f t="shared" si="16"/>
        <v/>
      </c>
    </row>
    <row r="9" spans="1:49" ht="24.95" customHeight="1">
      <c r="A9" s="7">
        <v>5</v>
      </c>
      <c r="B9" s="185"/>
      <c r="C9" s="185"/>
      <c r="D9" s="186"/>
      <c r="E9" s="290"/>
      <c r="F9" s="80"/>
      <c r="G9" s="293">
        <v>5</v>
      </c>
      <c r="H9" s="424">
        <v>3</v>
      </c>
      <c r="I9" s="39" t="str">
        <f t="shared" si="0"/>
        <v/>
      </c>
      <c r="J9" s="39">
        <f>IF(M9+M10=0,0,IF(M9=M10,2,IF(M9&lt;M10,1,5)))</f>
        <v>0</v>
      </c>
      <c r="K9" s="39">
        <f>IF(N10="","",IF(OR(AND(N10&gt;0,N10&lt;5)),1,0))</f>
        <v>0</v>
      </c>
      <c r="L9" s="39">
        <f t="shared" si="1"/>
        <v>0</v>
      </c>
      <c r="M9" s="122"/>
      <c r="N9" s="8">
        <f>SUM(M9-M10)</f>
        <v>0</v>
      </c>
      <c r="O9" s="1"/>
      <c r="P9" s="442">
        <v>6</v>
      </c>
      <c r="Q9" s="43" t="str">
        <f>IF(M5=M6," ",IF(M5&lt;M6,I5,I6))</f>
        <v xml:space="preserve"> </v>
      </c>
      <c r="R9" s="39">
        <f>IF(U9+U10=0,0,IF(U9=U10,2,IF(U9&lt;U10,1,5)))</f>
        <v>0</v>
      </c>
      <c r="S9" s="39">
        <f>IF(V10="","",IF(OR(AND(V10&gt;0,V10&lt;5)),1,0))</f>
        <v>0</v>
      </c>
      <c r="T9" s="39">
        <f t="shared" si="2"/>
        <v>0</v>
      </c>
      <c r="U9" s="122"/>
      <c r="V9" s="8">
        <f>SUM(U9-U10)</f>
        <v>0</v>
      </c>
      <c r="W9" s="1"/>
      <c r="X9" s="431">
        <v>4</v>
      </c>
      <c r="Y9" s="98" t="str">
        <f>IF(U9=U10," ",IF(U9&gt;U10,Q9,Q10))</f>
        <v xml:space="preserve"> </v>
      </c>
      <c r="Z9" s="39">
        <f>IF(AC9+AC10=0,0,IF(AC9=AC10,2,IF(AC9&lt;AC10,1,5)))</f>
        <v>0</v>
      </c>
      <c r="AA9" s="39">
        <f>IF(AD10="","",IF(OR(AND(AD10&gt;0,AD10&lt;5)),1,0))</f>
        <v>0</v>
      </c>
      <c r="AB9" s="39">
        <f t="shared" si="3"/>
        <v>0</v>
      </c>
      <c r="AC9" s="122"/>
      <c r="AD9" s="8">
        <f>SUM(AC9-AC10)</f>
        <v>0</v>
      </c>
      <c r="AE9" s="1"/>
      <c r="AF9" s="13">
        <v>5</v>
      </c>
      <c r="AG9" s="322" t="str">
        <f t="shared" si="8"/>
        <v/>
      </c>
      <c r="AH9" s="181">
        <f t="shared" si="9"/>
        <v>0</v>
      </c>
      <c r="AI9" s="181">
        <f t="shared" si="10"/>
        <v>0</v>
      </c>
      <c r="AJ9" s="335">
        <f t="shared" si="11"/>
        <v>0</v>
      </c>
      <c r="AK9" s="342">
        <f t="shared" si="12"/>
        <v>0</v>
      </c>
      <c r="AL9" s="36">
        <f t="shared" si="13"/>
        <v>0</v>
      </c>
      <c r="AN9" s="179" t="str">
        <f t="shared" si="14"/>
        <v/>
      </c>
      <c r="AO9" s="26"/>
      <c r="AP9" s="42" t="str">
        <f>IF(AG9="","",SMALL(AN$5:AN$12,ROWS(AH$5:AH9)))</f>
        <v/>
      </c>
      <c r="AQ9" s="64" t="str">
        <f>IF(AP9="","",IF(AND(AS8=AS9,AT8=AT9,AU8=AU9,AW8=AW9,AV8=AV9),AQ8,$AQ$5+4))</f>
        <v/>
      </c>
      <c r="AR9" s="37" t="str">
        <f t="shared" si="4"/>
        <v/>
      </c>
      <c r="AS9" s="136" t="str">
        <f t="shared" si="5"/>
        <v/>
      </c>
      <c r="AT9" s="230" t="str">
        <f t="shared" si="6"/>
        <v/>
      </c>
      <c r="AU9" s="274" t="str">
        <f t="shared" si="7"/>
        <v/>
      </c>
      <c r="AV9" s="345" t="str">
        <f t="shared" si="15"/>
        <v/>
      </c>
      <c r="AW9" s="137" t="str">
        <f t="shared" si="16"/>
        <v/>
      </c>
    </row>
    <row r="10" spans="1:49" ht="24.95" customHeight="1" thickBot="1">
      <c r="A10" s="7">
        <v>6</v>
      </c>
      <c r="B10" s="185"/>
      <c r="C10" s="185"/>
      <c r="D10" s="186"/>
      <c r="E10" s="290"/>
      <c r="F10" s="80"/>
      <c r="G10" s="293">
        <v>6</v>
      </c>
      <c r="H10" s="425"/>
      <c r="I10" s="59" t="str">
        <f t="shared" si="0"/>
        <v/>
      </c>
      <c r="J10" s="40">
        <f>IF(M9+M10=0,0,IF(M9=M10,2,IF(M9&gt;M10,1,5)))</f>
        <v>0</v>
      </c>
      <c r="K10" s="59">
        <f>IF(N9="","",IF(OR(AND(N9&gt;0,N9&lt;5)),1,0))</f>
        <v>0</v>
      </c>
      <c r="L10" s="59">
        <f t="shared" si="1"/>
        <v>0</v>
      </c>
      <c r="M10" s="123"/>
      <c r="N10" s="9">
        <f>SUM(M10-M9)</f>
        <v>0</v>
      </c>
      <c r="O10" s="1"/>
      <c r="P10" s="432"/>
      <c r="Q10" s="68" t="str">
        <f>IF(M7=M8," ",IF(M7&lt;M8,I7,I8))</f>
        <v xml:space="preserve"> </v>
      </c>
      <c r="R10" s="40">
        <f>IF(U9+U10=0,0,IF(U9=U10,2,IF(U9&gt;U10,1,5)))</f>
        <v>0</v>
      </c>
      <c r="S10" s="59">
        <f>IF(V9="","",IF(OR(AND(V9&gt;0,V9&lt;5)),1,0))</f>
        <v>0</v>
      </c>
      <c r="T10" s="59">
        <f t="shared" si="2"/>
        <v>0</v>
      </c>
      <c r="U10" s="123"/>
      <c r="V10" s="9">
        <f>SUM(U10-U9)</f>
        <v>0</v>
      </c>
      <c r="W10" s="1"/>
      <c r="X10" s="432"/>
      <c r="Y10" s="120" t="str">
        <f>IF(U11=U12," ",IF(U11&gt;U12,Q11,Q12))</f>
        <v xml:space="preserve"> </v>
      </c>
      <c r="Z10" s="47">
        <f>IF(AC9+AC10=0,0,IF(AC9=AC10,2,IF(AC9&gt;AC10,1,5)))</f>
        <v>0</v>
      </c>
      <c r="AA10" s="59">
        <f>IF(AD9="","",IF(OR(AND(AD9&gt;0,AD9&lt;5)),1,0))</f>
        <v>0</v>
      </c>
      <c r="AB10" s="59">
        <f t="shared" si="3"/>
        <v>0</v>
      </c>
      <c r="AC10" s="123"/>
      <c r="AD10" s="9">
        <f>SUM(AC10-AC9)</f>
        <v>0</v>
      </c>
      <c r="AE10" s="1"/>
      <c r="AF10" s="13">
        <v>6</v>
      </c>
      <c r="AG10" s="322" t="str">
        <f t="shared" si="8"/>
        <v/>
      </c>
      <c r="AH10" s="181">
        <f t="shared" si="9"/>
        <v>0</v>
      </c>
      <c r="AI10" s="181">
        <f t="shared" si="10"/>
        <v>0</v>
      </c>
      <c r="AJ10" s="335">
        <f t="shared" si="11"/>
        <v>0</v>
      </c>
      <c r="AK10" s="342">
        <f t="shared" si="12"/>
        <v>0</v>
      </c>
      <c r="AL10" s="36">
        <f t="shared" si="13"/>
        <v>0</v>
      </c>
      <c r="AN10" s="179" t="str">
        <f t="shared" si="14"/>
        <v/>
      </c>
      <c r="AO10" s="26"/>
      <c r="AP10" s="42" t="str">
        <f>IF(AG10="","",SMALL(AN$5:AN$12,ROWS(AH$5:AH10)))</f>
        <v/>
      </c>
      <c r="AQ10" s="64" t="str">
        <f>IF(AP10="","",IF(AND(AS9=AS10,AT9=AT10,AU9=AU10,AW9=AW10,AV9=AV10),AQ9,$AQ$5+5))</f>
        <v/>
      </c>
      <c r="AR10" s="37" t="str">
        <f t="shared" si="4"/>
        <v/>
      </c>
      <c r="AS10" s="136" t="str">
        <f t="shared" si="5"/>
        <v/>
      </c>
      <c r="AT10" s="230" t="str">
        <f t="shared" si="6"/>
        <v/>
      </c>
      <c r="AU10" s="274" t="str">
        <f t="shared" si="7"/>
        <v/>
      </c>
      <c r="AV10" s="345" t="str">
        <f t="shared" si="15"/>
        <v/>
      </c>
      <c r="AW10" s="137" t="str">
        <f t="shared" si="16"/>
        <v/>
      </c>
    </row>
    <row r="11" spans="1:49" ht="24.95" customHeight="1">
      <c r="A11" s="7">
        <v>7</v>
      </c>
      <c r="B11" s="185"/>
      <c r="C11" s="185"/>
      <c r="D11" s="186"/>
      <c r="E11" s="290"/>
      <c r="F11" s="80"/>
      <c r="G11" s="293">
        <v>7</v>
      </c>
      <c r="H11" s="424">
        <v>4</v>
      </c>
      <c r="I11" s="39" t="str">
        <f t="shared" si="0"/>
        <v/>
      </c>
      <c r="J11" s="39">
        <f>IF(M11+M12=0,0,IF(M11=M12,2,IF(M11&lt;M12,1,5)))</f>
        <v>0</v>
      </c>
      <c r="K11" s="39">
        <f>IF(N12="","",IF(OR(AND(N12&gt;0,N12&lt;5)),1,0))</f>
        <v>0</v>
      </c>
      <c r="L11" s="39">
        <f t="shared" si="1"/>
        <v>0</v>
      </c>
      <c r="M11" s="122"/>
      <c r="N11" s="8">
        <f>SUM(M11-M12)</f>
        <v>0</v>
      </c>
      <c r="O11" s="1"/>
      <c r="P11" s="431">
        <v>5</v>
      </c>
      <c r="Q11" s="61" t="str">
        <f>IF(M9=M10," ",IF(M9&lt;M10,I9,I10))</f>
        <v xml:space="preserve"> </v>
      </c>
      <c r="R11" s="39">
        <f>IF(U11+U12=0,0,IF(U11=U12,2,IF(U11&lt;U12,1,5)))</f>
        <v>0</v>
      </c>
      <c r="S11" s="39">
        <f>IF(V12="","",IF(OR(AND(V12&gt;0,V12&lt;5)),1,0))</f>
        <v>0</v>
      </c>
      <c r="T11" s="39">
        <f t="shared" si="2"/>
        <v>0</v>
      </c>
      <c r="U11" s="122"/>
      <c r="V11" s="8">
        <f>SUM(U11-U12)</f>
        <v>0</v>
      </c>
      <c r="W11" s="1"/>
      <c r="X11" s="431">
        <v>2</v>
      </c>
      <c r="Y11" s="51" t="str">
        <f>IF(U9=U10," ",IF(U9&lt;U10,Q9,Q10))</f>
        <v xml:space="preserve"> </v>
      </c>
      <c r="Z11" s="39">
        <f>IF(AC11+AC12=0,0,IF(AC11=AC12,2,IF(AC11&lt;AC12,1,5)))</f>
        <v>0</v>
      </c>
      <c r="AA11" s="39">
        <f>IF(AD12="","",IF(OR(AND(AD12&gt;0,AD12&lt;5)),1,0))</f>
        <v>0</v>
      </c>
      <c r="AB11" s="39">
        <f t="shared" si="3"/>
        <v>0</v>
      </c>
      <c r="AC11" s="122"/>
      <c r="AD11" s="8">
        <f>SUM(AC11-AC12)</f>
        <v>0</v>
      </c>
      <c r="AE11" s="1"/>
      <c r="AF11" s="13">
        <v>7</v>
      </c>
      <c r="AG11" s="322" t="str">
        <f t="shared" si="8"/>
        <v/>
      </c>
      <c r="AH11" s="181">
        <f t="shared" si="9"/>
        <v>0</v>
      </c>
      <c r="AI11" s="181">
        <f t="shared" si="10"/>
        <v>0</v>
      </c>
      <c r="AJ11" s="335">
        <f t="shared" si="11"/>
        <v>0</v>
      </c>
      <c r="AK11" s="342">
        <f t="shared" si="12"/>
        <v>0</v>
      </c>
      <c r="AL11" s="36">
        <f t="shared" si="13"/>
        <v>0</v>
      </c>
      <c r="AN11" s="179" t="str">
        <f t="shared" si="14"/>
        <v/>
      </c>
      <c r="AO11" s="26"/>
      <c r="AP11" s="42" t="str">
        <f>IF(AG11="","",SMALL(AN$5:AN$12,ROWS(AH$5:AH11)))</f>
        <v/>
      </c>
      <c r="AQ11" s="64" t="str">
        <f>IF(AP11="","",IF(AND(AS10=AS11,AT10=AT11,AU10=AU11,AW10=AW11,AV10=AV11),AQ10,$AQ$5+6))</f>
        <v/>
      </c>
      <c r="AR11" s="37" t="str">
        <f t="shared" si="4"/>
        <v/>
      </c>
      <c r="AS11" s="136" t="str">
        <f t="shared" si="5"/>
        <v/>
      </c>
      <c r="AT11" s="230" t="str">
        <f t="shared" si="6"/>
        <v/>
      </c>
      <c r="AU11" s="274" t="str">
        <f t="shared" si="7"/>
        <v/>
      </c>
      <c r="AV11" s="345" t="str">
        <f t="shared" si="15"/>
        <v/>
      </c>
      <c r="AW11" s="137" t="str">
        <f t="shared" si="16"/>
        <v/>
      </c>
    </row>
    <row r="12" spans="1:49" ht="24.95" customHeight="1" thickBot="1">
      <c r="A12" s="10">
        <v>8</v>
      </c>
      <c r="B12" s="189"/>
      <c r="C12" s="189"/>
      <c r="D12" s="190"/>
      <c r="E12" s="291"/>
      <c r="F12" s="80"/>
      <c r="G12" s="293">
        <v>8</v>
      </c>
      <c r="H12" s="425"/>
      <c r="I12" s="40" t="str">
        <f t="shared" si="0"/>
        <v/>
      </c>
      <c r="J12" s="40">
        <f>IF(M11+M12=0,0,IF(M11=M12,2,IF(M11&gt;M12,1,5)))</f>
        <v>0</v>
      </c>
      <c r="K12" s="40">
        <f>IF(N11="","",IF(OR(AND(N11&gt;0,N11&lt;5)),1,0))</f>
        <v>0</v>
      </c>
      <c r="L12" s="40">
        <f t="shared" si="1"/>
        <v>0</v>
      </c>
      <c r="M12" s="123"/>
      <c r="N12" s="9">
        <f>SUM(M12-M11)</f>
        <v>0</v>
      </c>
      <c r="O12" s="1"/>
      <c r="P12" s="432"/>
      <c r="Q12" s="68" t="str">
        <f>IF(M11=M12," ",IF(M11&lt;M12,I11,I12))</f>
        <v xml:space="preserve"> </v>
      </c>
      <c r="R12" s="40">
        <f>IF(U11+U12=0,0,IF(U11=U12,2,IF(U11&gt;U12,1,5)))</f>
        <v>0</v>
      </c>
      <c r="S12" s="40">
        <f>IF(V11="","",IF(OR(AND(V11&gt;0,V11&lt;5)),1,0))</f>
        <v>0</v>
      </c>
      <c r="T12" s="40">
        <f t="shared" si="2"/>
        <v>0</v>
      </c>
      <c r="U12" s="123"/>
      <c r="V12" s="9">
        <f>SUM(U12-U11)</f>
        <v>0</v>
      </c>
      <c r="W12" s="1"/>
      <c r="X12" s="432"/>
      <c r="Y12" s="108" t="str">
        <f>IF(U11=U12," ",IF(U11&lt;U12,Q11,Q12))</f>
        <v xml:space="preserve"> </v>
      </c>
      <c r="Z12" s="40">
        <f>IF(AC11+AC12=0,0,IF(AC11=AC12,2,IF(AC11&gt;AC12,1,5)))</f>
        <v>0</v>
      </c>
      <c r="AA12" s="40">
        <f>IF(AD11="","",IF(OR(AND(AD11&gt;0,AD11&lt;5)),1,0))</f>
        <v>0</v>
      </c>
      <c r="AB12" s="40">
        <f t="shared" si="3"/>
        <v>0</v>
      </c>
      <c r="AC12" s="123"/>
      <c r="AD12" s="9">
        <f>SUM(AC12-AC11)</f>
        <v>0</v>
      </c>
      <c r="AE12" s="1"/>
      <c r="AF12" s="33">
        <v>8</v>
      </c>
      <c r="AG12" s="321" t="str">
        <f t="shared" si="8"/>
        <v/>
      </c>
      <c r="AH12" s="333">
        <f t="shared" si="9"/>
        <v>0</v>
      </c>
      <c r="AI12" s="333">
        <f t="shared" si="10"/>
        <v>0</v>
      </c>
      <c r="AJ12" s="35">
        <f t="shared" si="11"/>
        <v>0</v>
      </c>
      <c r="AK12" s="343">
        <f t="shared" si="12"/>
        <v>0</v>
      </c>
      <c r="AL12" s="35">
        <f t="shared" si="13"/>
        <v>0</v>
      </c>
      <c r="AN12" s="179" t="str">
        <f t="shared" si="14"/>
        <v/>
      </c>
      <c r="AO12" s="26"/>
      <c r="AP12" s="42" t="str">
        <f>IF(AG12="","",SMALL(AN$5:AN$12,ROWS(AH$5:AH12)))</f>
        <v/>
      </c>
      <c r="AQ12" s="78" t="str">
        <f>IF(AP12="","",IF(AND(AS11=AS12,AT11=AT12,AU11=AU12,AW11=AW12,AV11=AV12),AQ11,$AQ$5+7))</f>
        <v/>
      </c>
      <c r="AR12" s="38" t="str">
        <f t="shared" si="4"/>
        <v/>
      </c>
      <c r="AS12" s="117" t="str">
        <f t="shared" si="5"/>
        <v/>
      </c>
      <c r="AT12" s="141" t="str">
        <f t="shared" si="6"/>
        <v/>
      </c>
      <c r="AU12" s="275" t="str">
        <f t="shared" si="7"/>
        <v/>
      </c>
      <c r="AV12" s="346" t="str">
        <f t="shared" si="15"/>
        <v/>
      </c>
      <c r="AW12" s="138" t="str">
        <f t="shared" si="16"/>
        <v/>
      </c>
    </row>
    <row r="13" spans="1:49" ht="24.95" customHeight="1">
      <c r="A13" s="80"/>
      <c r="B13" s="80"/>
      <c r="C13" s="21"/>
      <c r="D13" s="1"/>
      <c r="E13" s="1">
        <f>SUM(E5:E12)</f>
        <v>0</v>
      </c>
      <c r="F13" s="1"/>
      <c r="G13" s="1"/>
      <c r="H13" s="1"/>
      <c r="I13" s="87"/>
      <c r="J13" s="87">
        <f>SUM(J5:J12)</f>
        <v>0</v>
      </c>
      <c r="K13" s="87">
        <f>SUM(K5:K12)</f>
        <v>0</v>
      </c>
      <c r="L13" s="87">
        <f>SUM(L5:L12)</f>
        <v>0</v>
      </c>
      <c r="M13" s="1">
        <f>SUM(M5:M12)</f>
        <v>0</v>
      </c>
      <c r="N13" s="1">
        <f>SUM(N5:N12)</f>
        <v>0</v>
      </c>
      <c r="O13" s="1"/>
      <c r="P13" s="1"/>
      <c r="Q13" s="87"/>
      <c r="R13" s="87">
        <f>SUM(R5:R12)</f>
        <v>0</v>
      </c>
      <c r="S13" s="87">
        <f>SUM(S5:S12)</f>
        <v>0</v>
      </c>
      <c r="T13" s="87">
        <f>SUM(T5:T12)</f>
        <v>0</v>
      </c>
      <c r="U13" s="1">
        <f>SUM(U5:U12)</f>
        <v>0</v>
      </c>
      <c r="V13" s="1">
        <f>SUM(V5:V12)</f>
        <v>0</v>
      </c>
      <c r="W13" s="1"/>
      <c r="X13" s="1"/>
      <c r="Y13" s="87"/>
      <c r="Z13" s="87">
        <f>SUM(Z5:Z12)</f>
        <v>0</v>
      </c>
      <c r="AA13" s="87">
        <f>SUM(AA5:AA12)</f>
        <v>0</v>
      </c>
      <c r="AB13" s="87">
        <f>SUM(AB5:AB12)</f>
        <v>0</v>
      </c>
      <c r="AC13" s="1">
        <f>SUM(AC5:AC12)</f>
        <v>0</v>
      </c>
      <c r="AD13" s="1">
        <f>SUM(AD5:AD12)</f>
        <v>0</v>
      </c>
      <c r="AE13" s="1"/>
      <c r="AF13" s="1"/>
      <c r="AG13" s="87"/>
      <c r="AH13" s="226">
        <f>SUM(AH5:AH12)</f>
        <v>0</v>
      </c>
      <c r="AI13" s="87">
        <f>SUM(AI3:AI12)</f>
        <v>0</v>
      </c>
      <c r="AJ13" s="323">
        <f>SUM(AJ5:AJ12)</f>
        <v>0</v>
      </c>
      <c r="AK13" s="323">
        <f>SUM(AK5:AK12)</f>
        <v>0</v>
      </c>
      <c r="AL13" s="323">
        <f>SUM(AL5:AL12)</f>
        <v>0</v>
      </c>
      <c r="AM13" s="87"/>
      <c r="AN13" s="87"/>
      <c r="AO13" s="87"/>
      <c r="AP13" s="87"/>
      <c r="AQ13" s="87"/>
      <c r="AR13" s="87"/>
      <c r="AS13" s="226">
        <f>SUM(AS3:AS12)</f>
        <v>0</v>
      </c>
      <c r="AT13" s="87">
        <f>SUM(AT3:AT12)</f>
        <v>0</v>
      </c>
      <c r="AU13" s="323">
        <f>SUM(AU3:AU12)</f>
        <v>0</v>
      </c>
      <c r="AV13" s="323">
        <f>SUM(AV5:AV12)</f>
        <v>0</v>
      </c>
      <c r="AW13" s="323">
        <f>SUM(AW5:AW12)</f>
        <v>0</v>
      </c>
    </row>
    <row r="14" spans="1:49" ht="24.95" customHeight="1">
      <c r="A14" s="80"/>
      <c r="B14" s="80"/>
      <c r="C14" s="21"/>
      <c r="D14" s="1"/>
      <c r="E14" s="1">
        <v>36</v>
      </c>
      <c r="F14" s="1"/>
      <c r="G14" s="80"/>
      <c r="H14" s="217"/>
      <c r="I14" s="216"/>
      <c r="J14" s="216">
        <v>24</v>
      </c>
      <c r="K14" s="216"/>
      <c r="L14" s="216"/>
      <c r="M14" s="217"/>
      <c r="N14" s="87" t="str">
        <f>IF(N13=0,"OK",ERREUR)</f>
        <v>OK</v>
      </c>
      <c r="O14" s="217"/>
      <c r="P14" s="217"/>
      <c r="Q14" s="216"/>
      <c r="R14" s="216">
        <v>24</v>
      </c>
      <c r="S14" s="216"/>
      <c r="T14" s="216"/>
      <c r="U14" s="217"/>
      <c r="V14" s="87" t="str">
        <f>IF(V13=0,"OK",ERREUR)</f>
        <v>OK</v>
      </c>
      <c r="W14" s="217"/>
      <c r="X14" s="217"/>
      <c r="Y14" s="216"/>
      <c r="Z14" s="216">
        <v>24</v>
      </c>
      <c r="AA14" s="216"/>
      <c r="AB14" s="216"/>
      <c r="AC14" s="217"/>
      <c r="AD14" s="87" t="str">
        <f>IF(AD13=0,"OK",ERREUR)</f>
        <v>OK</v>
      </c>
      <c r="AE14" s="217"/>
      <c r="AF14" s="217"/>
      <c r="AG14" s="216"/>
      <c r="AH14" s="227">
        <f>SUM(J13+K13+L13+R13+S13+T13+Z13+AA13+AB13)</f>
        <v>0</v>
      </c>
      <c r="AI14" s="214" t="str">
        <f>IF(AI13=0,"OK","ERREUR")</f>
        <v>OK</v>
      </c>
      <c r="AJ14" s="227">
        <f>SUM(M13+U13+AC13)</f>
        <v>0</v>
      </c>
      <c r="AK14" s="227">
        <f>SUM(K13+S13+AA13)</f>
        <v>0</v>
      </c>
      <c r="AL14" s="227">
        <f>SUM(L13+T13+AB13)</f>
        <v>0</v>
      </c>
      <c r="AM14" s="216"/>
      <c r="AN14" s="216"/>
      <c r="AO14" s="216"/>
      <c r="AP14" s="216"/>
      <c r="AQ14" s="216"/>
      <c r="AR14" s="216"/>
      <c r="AS14" s="227">
        <f>+AH14</f>
        <v>0</v>
      </c>
      <c r="AT14" s="214" t="str">
        <f>IF(AT13=0,"OK","ERREUR")</f>
        <v>OK</v>
      </c>
      <c r="AU14" s="227">
        <f>+AJ14</f>
        <v>0</v>
      </c>
      <c r="AV14" s="227">
        <f>+AK14</f>
        <v>0</v>
      </c>
      <c r="AW14" s="227">
        <f>+AL14</f>
        <v>0</v>
      </c>
    </row>
    <row r="15" spans="1:49" ht="20.25">
      <c r="A15" s="80"/>
      <c r="B15" s="80"/>
      <c r="C15" s="421" t="s">
        <v>66</v>
      </c>
      <c r="D15" s="421"/>
      <c r="E15" s="80"/>
      <c r="F15" s="8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03"/>
      <c r="AN15" s="80"/>
      <c r="AO15" s="1"/>
      <c r="AP15" s="1"/>
      <c r="AQ15" s="1"/>
      <c r="AR15" s="1"/>
      <c r="AS15" s="80"/>
      <c r="AT15" s="80"/>
      <c r="AU15" s="80"/>
    </row>
    <row r="16" spans="1:49" ht="21.75" customHeight="1">
      <c r="A16" s="420" t="s">
        <v>119</v>
      </c>
      <c r="B16" s="420"/>
      <c r="C16" s="420"/>
      <c r="D16" s="430" t="s">
        <v>116</v>
      </c>
      <c r="E16" s="430"/>
      <c r="F16" s="43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80"/>
      <c r="Z16" s="1"/>
      <c r="AA16" s="1"/>
      <c r="AB16" s="1"/>
      <c r="AC16" s="1"/>
      <c r="AD16" s="1"/>
      <c r="AE16" s="1"/>
      <c r="AF16" s="1"/>
      <c r="AG16" s="1"/>
      <c r="AH16" s="103"/>
      <c r="AI16" s="1"/>
      <c r="AJ16" s="1"/>
      <c r="AK16" s="1"/>
      <c r="AL16" s="1"/>
      <c r="AM16" s="1"/>
      <c r="AN16" s="80"/>
      <c r="AO16" s="1"/>
      <c r="AP16" s="1"/>
      <c r="AQ16" s="1"/>
      <c r="AR16" s="1"/>
      <c r="AS16" s="80"/>
      <c r="AT16" s="80"/>
      <c r="AU16" s="80"/>
    </row>
    <row r="17" spans="1:47" ht="21.75" customHeight="1"/>
    <row r="18" spans="1:47" ht="21.75" customHeight="1"/>
    <row r="19" spans="1:47" ht="21.75" customHeight="1"/>
    <row r="20" spans="1:47" ht="21.75" customHeight="1"/>
    <row r="21" spans="1:47" ht="26.25">
      <c r="A21" s="80"/>
      <c r="B21" s="80"/>
      <c r="C21" s="1"/>
      <c r="D21" s="80"/>
      <c r="E21" s="80"/>
      <c r="F21" s="80"/>
      <c r="G21" s="20"/>
      <c r="H21" s="20"/>
      <c r="I21" s="20"/>
      <c r="J21" s="20"/>
      <c r="K21" s="20"/>
      <c r="L21" s="20"/>
      <c r="M21" s="20"/>
      <c r="N21" s="20"/>
      <c r="O21" s="80"/>
      <c r="P21" s="1"/>
      <c r="Q21" s="1"/>
      <c r="AM21" s="1"/>
      <c r="AN21" s="1"/>
      <c r="AO21" s="1"/>
      <c r="AP21" s="1"/>
      <c r="AQ21" s="1"/>
      <c r="AR21" s="1"/>
      <c r="AS21" s="80"/>
      <c r="AT21" s="80"/>
      <c r="AU21" s="80"/>
    </row>
    <row r="22" spans="1:47" ht="26.25">
      <c r="A22" s="19" t="s">
        <v>61</v>
      </c>
      <c r="B22" s="1"/>
      <c r="C22" s="8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69" t="s">
        <v>128</v>
      </c>
      <c r="Q22" s="1"/>
      <c r="AM22" s="1"/>
      <c r="AN22" s="1"/>
      <c r="AO22" s="1"/>
      <c r="AP22" s="1"/>
      <c r="AQ22" s="1"/>
      <c r="AR22" s="1"/>
      <c r="AS22" s="80"/>
      <c r="AT22" s="80"/>
      <c r="AU22" s="80"/>
    </row>
    <row r="23" spans="1:47" ht="26.25">
      <c r="A23" s="19" t="s">
        <v>137</v>
      </c>
      <c r="B23" s="1"/>
      <c r="C23" s="8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69" t="s">
        <v>129</v>
      </c>
      <c r="Q23" s="1"/>
      <c r="AM23" s="1"/>
      <c r="AN23" s="1"/>
      <c r="AO23" s="1"/>
      <c r="AP23" s="1"/>
      <c r="AQ23" s="1"/>
      <c r="AR23" s="1"/>
      <c r="AS23" s="80"/>
      <c r="AT23" s="80"/>
      <c r="AU23" s="80"/>
    </row>
    <row r="24" spans="1:47" ht="26.25">
      <c r="A24" s="19" t="s">
        <v>133</v>
      </c>
      <c r="B24" s="1"/>
      <c r="C24" s="8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69" t="s">
        <v>130</v>
      </c>
      <c r="Q24" s="1"/>
      <c r="AM24" s="1"/>
      <c r="AN24" s="1"/>
      <c r="AO24" s="1"/>
      <c r="AP24" s="1"/>
      <c r="AQ24" s="1"/>
      <c r="AR24" s="1"/>
      <c r="AS24" s="80"/>
      <c r="AT24" s="80"/>
      <c r="AU24" s="80"/>
    </row>
    <row r="25" spans="1:47" ht="26.25">
      <c r="A25" s="19" t="s">
        <v>134</v>
      </c>
      <c r="B25" s="1"/>
      <c r="C25" s="80"/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"/>
      <c r="P25" s="269" t="s">
        <v>131</v>
      </c>
      <c r="Q25" s="1"/>
      <c r="AM25" s="1"/>
      <c r="AN25" s="1"/>
      <c r="AO25" s="1"/>
      <c r="AP25" s="1"/>
      <c r="AQ25" s="1"/>
      <c r="AR25" s="1"/>
      <c r="AS25" s="80"/>
      <c r="AT25" s="80"/>
      <c r="AU25" s="80"/>
    </row>
    <row r="26" spans="1:47" ht="26.25">
      <c r="A26" s="19" t="s">
        <v>135</v>
      </c>
      <c r="B26" s="1"/>
      <c r="C26" s="80"/>
      <c r="D26" s="20"/>
      <c r="E26" s="20"/>
      <c r="F26" s="20"/>
      <c r="G26" s="80"/>
      <c r="H26" s="80"/>
      <c r="I26" s="20"/>
      <c r="J26" s="20"/>
      <c r="K26" s="20"/>
      <c r="L26" s="20"/>
      <c r="M26" s="20"/>
      <c r="N26" s="20"/>
      <c r="O26" s="20"/>
      <c r="P26" s="20"/>
      <c r="Q26" s="80"/>
      <c r="AM26" s="1"/>
      <c r="AN26" s="1"/>
      <c r="AO26" s="1"/>
      <c r="AP26" s="1"/>
      <c r="AQ26" s="1"/>
      <c r="AR26" s="1"/>
      <c r="AS26" s="80"/>
      <c r="AT26" s="80"/>
      <c r="AU26" s="80"/>
    </row>
    <row r="27" spans="1:47" ht="26.25">
      <c r="A27" s="19" t="s">
        <v>92</v>
      </c>
      <c r="B27" s="1"/>
      <c r="C27" s="80"/>
      <c r="D27" s="20"/>
      <c r="E27" s="20"/>
      <c r="F27" s="2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AM27" s="80"/>
      <c r="AN27" s="80"/>
      <c r="AO27" s="80"/>
      <c r="AP27" s="80"/>
      <c r="AQ27" s="80"/>
      <c r="AR27" s="80"/>
      <c r="AS27" s="80"/>
      <c r="AT27" s="80"/>
      <c r="AU27" s="80"/>
    </row>
  </sheetData>
  <sheetProtection sheet="1" formatCells="0" formatColumns="0" formatRows="0" insertColumns="0" insertRows="0" insertHyperlinks="0" deleteColumns="0" deleteRows="0" sort="0"/>
  <mergeCells count="30">
    <mergeCell ref="L3:L4"/>
    <mergeCell ref="AV3:AV4"/>
    <mergeCell ref="AW3:AW4"/>
    <mergeCell ref="AK3:AK4"/>
    <mergeCell ref="AL3:AL4"/>
    <mergeCell ref="H9:H10"/>
    <mergeCell ref="P9:P10"/>
    <mergeCell ref="X9:X10"/>
    <mergeCell ref="C15:D15"/>
    <mergeCell ref="D16:F16"/>
    <mergeCell ref="H11:H12"/>
    <mergeCell ref="P11:P12"/>
    <mergeCell ref="X11:X12"/>
    <mergeCell ref="A16:C16"/>
    <mergeCell ref="A1:C1"/>
    <mergeCell ref="I1:M1"/>
    <mergeCell ref="AQ3:AU3"/>
    <mergeCell ref="AH3:AJ3"/>
    <mergeCell ref="H7:H8"/>
    <mergeCell ref="P7:P8"/>
    <mergeCell ref="X7:X8"/>
    <mergeCell ref="H5:H6"/>
    <mergeCell ref="P5:P6"/>
    <mergeCell ref="X5:X6"/>
    <mergeCell ref="AN3:AP3"/>
    <mergeCell ref="S3:S4"/>
    <mergeCell ref="T3:T4"/>
    <mergeCell ref="AA3:AA4"/>
    <mergeCell ref="AB3:AB4"/>
    <mergeCell ref="K3:K4"/>
  </mergeCells>
  <conditionalFormatting sqref="M5:M6">
    <cfRule type="duplicateValues" dxfId="1173" priority="128"/>
    <cfRule type="iconSet" priority="146">
      <iconSet>
        <cfvo type="percent" val="0"/>
        <cfvo type="percent" val="12"/>
        <cfvo type="percent" val="13"/>
      </iconSet>
    </cfRule>
    <cfRule type="duplicateValues" dxfId="1172" priority="137"/>
    <cfRule type="duplicateValues" dxfId="1171" priority="136"/>
    <cfRule type="duplicateValues" dxfId="1170" priority="145"/>
    <cfRule type="iconSet" priority="161">
      <iconSet>
        <cfvo type="percent" val="0"/>
        <cfvo type="percent" val="12"/>
        <cfvo type="percent" val="13"/>
      </iconSet>
    </cfRule>
    <cfRule type="duplicateValues" dxfId="1169" priority="162"/>
    <cfRule type="iconSet" priority="135">
      <iconSet>
        <cfvo type="percent" val="0"/>
        <cfvo type="percent" val="12"/>
        <cfvo type="percent" val="13"/>
      </iconSet>
    </cfRule>
    <cfRule type="duplicateValues" dxfId="1168" priority="255"/>
    <cfRule type="duplicateValues" dxfId="1167" priority="147"/>
    <cfRule type="duplicateValues" dxfId="1166" priority="329"/>
    <cfRule type="iconSet" priority="328">
      <iconSet>
        <cfvo type="percent" val="0"/>
        <cfvo type="percent" val="12"/>
        <cfvo type="percent" val="13"/>
      </iconSet>
    </cfRule>
    <cfRule type="iconSet" priority="127">
      <iconSet>
        <cfvo type="percent" val="0"/>
        <cfvo type="percent" val="12"/>
        <cfvo type="percent" val="13"/>
      </iconSet>
    </cfRule>
    <cfRule type="duplicateValues" dxfId="1165" priority="120"/>
    <cfRule type="iconSet" priority="119">
      <iconSet>
        <cfvo type="percent" val="0"/>
        <cfvo type="percent" val="12"/>
        <cfvo type="percent" val="13"/>
      </iconSet>
    </cfRule>
  </conditionalFormatting>
  <conditionalFormatting sqref="M5:M12">
    <cfRule type="iconSet" priority="382">
      <iconSet>
        <cfvo type="percent" val="0"/>
        <cfvo type="percent" val="12"/>
        <cfvo type="percent" val="13"/>
      </iconSet>
    </cfRule>
    <cfRule type="iconSet" priority="154">
      <iconSet>
        <cfvo type="percent" val="0"/>
        <cfvo type="percent" val="12"/>
        <cfvo type="percent" val="13"/>
      </iconSet>
    </cfRule>
    <cfRule type="iconSet" priority="144">
      <iconSet>
        <cfvo type="percent" val="0"/>
        <cfvo type="percent" val="12"/>
        <cfvo type="percent" val="13"/>
      </iconSet>
    </cfRule>
  </conditionalFormatting>
  <conditionalFormatting sqref="M7:M8">
    <cfRule type="iconSet" priority="125">
      <iconSet>
        <cfvo type="percent" val="0"/>
        <cfvo type="percent" val="12"/>
        <cfvo type="percent" val="13"/>
      </iconSet>
    </cfRule>
    <cfRule type="duplicateValues" dxfId="1164" priority="118"/>
    <cfRule type="iconSet" priority="117">
      <iconSet>
        <cfvo type="percent" val="0"/>
        <cfvo type="percent" val="12"/>
        <cfvo type="percent" val="13"/>
      </iconSet>
    </cfRule>
    <cfRule type="duplicateValues" dxfId="1163" priority="134"/>
    <cfRule type="iconSet" priority="133">
      <iconSet>
        <cfvo type="percent" val="0"/>
        <cfvo type="percent" val="12"/>
        <cfvo type="percent" val="13"/>
      </iconSet>
    </cfRule>
    <cfRule type="duplicateValues" dxfId="1162" priority="160"/>
    <cfRule type="duplicateValues" dxfId="1161" priority="327"/>
    <cfRule type="iconSet" priority="326">
      <iconSet>
        <cfvo type="percent" val="0"/>
        <cfvo type="percent" val="12"/>
        <cfvo type="percent" val="13"/>
      </iconSet>
    </cfRule>
    <cfRule type="iconSet" priority="159">
      <iconSet>
        <cfvo type="percent" val="0"/>
        <cfvo type="percent" val="12"/>
        <cfvo type="percent" val="13"/>
      </iconSet>
    </cfRule>
    <cfRule type="iconSet" priority="143">
      <iconSet>
        <cfvo type="percent" val="0"/>
        <cfvo type="percent" val="12"/>
        <cfvo type="percent" val="13"/>
      </iconSet>
    </cfRule>
    <cfRule type="iconSet" priority="153">
      <iconSet>
        <cfvo type="percent" val="0"/>
        <cfvo type="percent" val="12"/>
        <cfvo type="percent" val="13"/>
      </iconSet>
    </cfRule>
    <cfRule type="duplicateValues" dxfId="1160" priority="152"/>
    <cfRule type="duplicateValues" dxfId="1159" priority="142"/>
    <cfRule type="duplicateValues" dxfId="1158" priority="126"/>
    <cfRule type="iconSet" priority="263">
      <iconSet>
        <cfvo type="percent" val="0"/>
        <cfvo type="percent" val="12"/>
        <cfvo type="percent" val="13"/>
      </iconSet>
    </cfRule>
    <cfRule type="duplicateValues" dxfId="1157" priority="262"/>
  </conditionalFormatting>
  <conditionalFormatting sqref="M9:M10">
    <cfRule type="duplicateValues" dxfId="1156" priority="260"/>
    <cfRule type="duplicateValues" dxfId="1155" priority="158"/>
    <cfRule type="iconSet" priority="157">
      <iconSet>
        <cfvo type="percent" val="0"/>
        <cfvo type="percent" val="12"/>
        <cfvo type="percent" val="13"/>
      </iconSet>
    </cfRule>
    <cfRule type="duplicateValues" dxfId="1154" priority="132"/>
    <cfRule type="iconSet" priority="131">
      <iconSet>
        <cfvo type="percent" val="0"/>
        <cfvo type="percent" val="12"/>
        <cfvo type="percent" val="13"/>
      </iconSet>
    </cfRule>
    <cfRule type="duplicateValues" dxfId="1153" priority="116"/>
    <cfRule type="iconSet" priority="115">
      <iconSet>
        <cfvo type="percent" val="0"/>
        <cfvo type="percent" val="12"/>
        <cfvo type="percent" val="13"/>
      </iconSet>
    </cfRule>
    <cfRule type="duplicateValues" dxfId="1152" priority="325"/>
    <cfRule type="iconSet" priority="324">
      <iconSet>
        <cfvo type="percent" val="0"/>
        <cfvo type="percent" val="12"/>
        <cfvo type="percent" val="13"/>
      </iconSet>
    </cfRule>
    <cfRule type="iconSet" priority="261">
      <iconSet>
        <cfvo type="percent" val="0"/>
        <cfvo type="percent" val="12"/>
        <cfvo type="percent" val="13"/>
      </iconSet>
    </cfRule>
    <cfRule type="iconSet" priority="123">
      <iconSet>
        <cfvo type="percent" val="0"/>
        <cfvo type="percent" val="12"/>
        <cfvo type="percent" val="13"/>
      </iconSet>
    </cfRule>
    <cfRule type="duplicateValues" dxfId="1151" priority="124"/>
    <cfRule type="iconSet" priority="141">
      <iconSet>
        <cfvo type="percent" val="0"/>
        <cfvo type="percent" val="12"/>
        <cfvo type="percent" val="13"/>
      </iconSet>
    </cfRule>
    <cfRule type="iconSet" priority="151">
      <iconSet>
        <cfvo type="percent" val="0"/>
        <cfvo type="percent" val="12"/>
        <cfvo type="percent" val="13"/>
      </iconSet>
    </cfRule>
    <cfRule type="duplicateValues" dxfId="1150" priority="140"/>
    <cfRule type="duplicateValues" dxfId="1149" priority="150"/>
  </conditionalFormatting>
  <conditionalFormatting sqref="M11:M12">
    <cfRule type="duplicateValues" dxfId="1148" priority="114"/>
    <cfRule type="iconSet" priority="322">
      <iconSet>
        <cfvo type="percent" val="0"/>
        <cfvo type="percent" val="12"/>
        <cfvo type="percent" val="13"/>
      </iconSet>
    </cfRule>
    <cfRule type="duplicateValues" dxfId="1147" priority="122"/>
    <cfRule type="duplicateValues" dxfId="1146" priority="156"/>
    <cfRule type="iconSet" priority="155">
      <iconSet>
        <cfvo type="percent" val="0"/>
        <cfvo type="percent" val="12"/>
        <cfvo type="percent" val="13"/>
      </iconSet>
    </cfRule>
    <cfRule type="duplicateValues" dxfId="1145" priority="323"/>
    <cfRule type="iconSet" priority="139">
      <iconSet>
        <cfvo type="percent" val="0"/>
        <cfvo type="percent" val="12"/>
        <cfvo type="percent" val="13"/>
      </iconSet>
    </cfRule>
    <cfRule type="duplicateValues" dxfId="1144" priority="138"/>
    <cfRule type="duplicateValues" dxfId="1143" priority="130"/>
    <cfRule type="iconSet" priority="129">
      <iconSet>
        <cfvo type="percent" val="0"/>
        <cfvo type="percent" val="12"/>
        <cfvo type="percent" val="13"/>
      </iconSet>
    </cfRule>
    <cfRule type="iconSet" priority="121">
      <iconSet>
        <cfvo type="percent" val="0"/>
        <cfvo type="percent" val="12"/>
        <cfvo type="percent" val="13"/>
      </iconSet>
    </cfRule>
    <cfRule type="iconSet" priority="259">
      <iconSet>
        <cfvo type="percent" val="0"/>
        <cfvo type="percent" val="12"/>
        <cfvo type="percent" val="13"/>
      </iconSet>
    </cfRule>
    <cfRule type="duplicateValues" dxfId="1142" priority="258"/>
    <cfRule type="iconSet" priority="149">
      <iconSet>
        <cfvo type="percent" val="0"/>
        <cfvo type="percent" val="12"/>
        <cfvo type="percent" val="13"/>
      </iconSet>
    </cfRule>
    <cfRule type="duplicateValues" dxfId="1141" priority="148"/>
    <cfRule type="iconSet" priority="113">
      <iconSet>
        <cfvo type="percent" val="0"/>
        <cfvo type="percent" val="12"/>
        <cfvo type="percent" val="13"/>
      </iconSet>
    </cfRule>
  </conditionalFormatting>
  <conditionalFormatting sqref="N14 V14 AD14 AI14 AT14">
    <cfRule type="containsText" dxfId="1140" priority="308" operator="containsText" text="ERREUR">
      <formula>NOT(ISERROR(SEARCH("ERREUR",N14)))</formula>
    </cfRule>
    <cfRule type="containsText" dxfId="1139" priority="307" operator="containsText" text="OK">
      <formula>NOT(ISERROR(SEARCH("OK",N14)))</formula>
    </cfRule>
  </conditionalFormatting>
  <conditionalFormatting sqref="U5:U6">
    <cfRule type="duplicateValues" dxfId="1138" priority="285"/>
    <cfRule type="duplicateValues" dxfId="1137" priority="97"/>
    <cfRule type="iconSet" priority="318">
      <iconSet>
        <cfvo type="percent" val="0"/>
        <cfvo type="percent" val="12"/>
        <cfvo type="percent" val="13"/>
      </iconSet>
    </cfRule>
    <cfRule type="duplicateValues" dxfId="1136" priority="319"/>
    <cfRule type="iconSet" priority="111">
      <iconSet>
        <cfvo type="percent" val="0"/>
        <cfvo type="percent" val="12"/>
        <cfvo type="percent" val="13"/>
      </iconSet>
    </cfRule>
    <cfRule type="duplicateValues" dxfId="1135" priority="112"/>
    <cfRule type="iconSet" priority="63">
      <iconSet>
        <cfvo type="percent" val="0"/>
        <cfvo type="percent" val="12"/>
        <cfvo type="percent" val="13"/>
      </iconSet>
    </cfRule>
    <cfRule type="duplicateValues" dxfId="1134" priority="64"/>
    <cfRule type="iconSet" priority="71">
      <iconSet>
        <cfvo type="percent" val="0"/>
        <cfvo type="percent" val="12"/>
        <cfvo type="percent" val="13"/>
      </iconSet>
    </cfRule>
    <cfRule type="duplicateValues" dxfId="1133" priority="72"/>
    <cfRule type="iconSet" priority="79">
      <iconSet>
        <cfvo type="percent" val="0"/>
        <cfvo type="percent" val="12"/>
        <cfvo type="percent" val="13"/>
      </iconSet>
    </cfRule>
    <cfRule type="duplicateValues" dxfId="1132" priority="80"/>
    <cfRule type="duplicateValues" dxfId="1131" priority="87"/>
    <cfRule type="iconSet" priority="95">
      <iconSet>
        <cfvo type="percent" val="0"/>
        <cfvo type="percent" val="12"/>
        <cfvo type="percent" val="13"/>
      </iconSet>
    </cfRule>
    <cfRule type="duplicateValues" dxfId="1130" priority="96"/>
  </conditionalFormatting>
  <conditionalFormatting sqref="U5:U12">
    <cfRule type="iconSet" priority="358">
      <iconSet>
        <cfvo type="percent" val="0"/>
        <cfvo type="percent" val="12"/>
        <cfvo type="percent" val="13"/>
      </iconSet>
    </cfRule>
    <cfRule type="iconSet" priority="94">
      <iconSet>
        <cfvo type="percent" val="0"/>
        <cfvo type="percent" val="12"/>
        <cfvo type="percent" val="13"/>
      </iconSet>
    </cfRule>
    <cfRule type="iconSet" priority="104">
      <iconSet>
        <cfvo type="percent" val="0"/>
        <cfvo type="percent" val="12"/>
        <cfvo type="percent" val="13"/>
      </iconSet>
    </cfRule>
  </conditionalFormatting>
  <conditionalFormatting sqref="U7:U8">
    <cfRule type="duplicateValues" dxfId="1129" priority="62"/>
    <cfRule type="duplicateValues" dxfId="1128" priority="292"/>
    <cfRule type="duplicateValues" dxfId="1127" priority="78"/>
    <cfRule type="iconSet" priority="293">
      <iconSet>
        <cfvo type="percent" val="0"/>
        <cfvo type="percent" val="12"/>
        <cfvo type="percent" val="13"/>
      </iconSet>
    </cfRule>
    <cfRule type="iconSet" priority="103">
      <iconSet>
        <cfvo type="percent" val="0"/>
        <cfvo type="percent" val="12"/>
        <cfvo type="percent" val="13"/>
      </iconSet>
    </cfRule>
    <cfRule type="iconSet" priority="316">
      <iconSet>
        <cfvo type="percent" val="0"/>
        <cfvo type="percent" val="12"/>
        <cfvo type="percent" val="13"/>
      </iconSet>
    </cfRule>
    <cfRule type="duplicateValues" dxfId="1126" priority="92"/>
    <cfRule type="duplicateValues" dxfId="1125" priority="317"/>
    <cfRule type="duplicateValues" dxfId="1124" priority="110"/>
    <cfRule type="iconSet" priority="85">
      <iconSet>
        <cfvo type="percent" val="0"/>
        <cfvo type="percent" val="12"/>
        <cfvo type="percent" val="13"/>
      </iconSet>
    </cfRule>
    <cfRule type="iconSet" priority="77">
      <iconSet>
        <cfvo type="percent" val="0"/>
        <cfvo type="percent" val="12"/>
        <cfvo type="percent" val="13"/>
      </iconSet>
    </cfRule>
    <cfRule type="duplicateValues" dxfId="1123" priority="86"/>
    <cfRule type="iconSet" priority="61">
      <iconSet>
        <cfvo type="percent" val="0"/>
        <cfvo type="percent" val="12"/>
        <cfvo type="percent" val="13"/>
      </iconSet>
    </cfRule>
    <cfRule type="duplicateValues" dxfId="1122" priority="102"/>
    <cfRule type="iconSet" priority="109">
      <iconSet>
        <cfvo type="percent" val="0"/>
        <cfvo type="percent" val="12"/>
        <cfvo type="percent" val="13"/>
      </iconSet>
    </cfRule>
    <cfRule type="duplicateValues" dxfId="1121" priority="70"/>
    <cfRule type="iconSet" priority="93">
      <iconSet>
        <cfvo type="percent" val="0"/>
        <cfvo type="percent" val="12"/>
        <cfvo type="percent" val="13"/>
      </iconSet>
    </cfRule>
    <cfRule type="iconSet" priority="69">
      <iconSet>
        <cfvo type="percent" val="0"/>
        <cfvo type="percent" val="12"/>
        <cfvo type="percent" val="13"/>
      </iconSet>
    </cfRule>
  </conditionalFormatting>
  <conditionalFormatting sqref="U9:U10">
    <cfRule type="iconSet" priority="59">
      <iconSet>
        <cfvo type="percent" val="0"/>
        <cfvo type="percent" val="12"/>
        <cfvo type="percent" val="13"/>
      </iconSet>
    </cfRule>
    <cfRule type="iconSet" priority="291">
      <iconSet>
        <cfvo type="percent" val="0"/>
        <cfvo type="percent" val="12"/>
        <cfvo type="percent" val="13"/>
      </iconSet>
    </cfRule>
    <cfRule type="duplicateValues" dxfId="1120" priority="90"/>
    <cfRule type="iconSet" priority="91">
      <iconSet>
        <cfvo type="percent" val="0"/>
        <cfvo type="percent" val="12"/>
        <cfvo type="percent" val="13"/>
      </iconSet>
    </cfRule>
    <cfRule type="duplicateValues" dxfId="1119" priority="84"/>
    <cfRule type="iconSet" priority="83">
      <iconSet>
        <cfvo type="percent" val="0"/>
        <cfvo type="percent" val="12"/>
        <cfvo type="percent" val="13"/>
      </iconSet>
    </cfRule>
    <cfRule type="duplicateValues" dxfId="1118" priority="76"/>
    <cfRule type="iconSet" priority="75">
      <iconSet>
        <cfvo type="percent" val="0"/>
        <cfvo type="percent" val="12"/>
        <cfvo type="percent" val="13"/>
      </iconSet>
    </cfRule>
    <cfRule type="duplicateValues" dxfId="1117" priority="290"/>
    <cfRule type="duplicateValues" dxfId="1116" priority="315"/>
    <cfRule type="iconSet" priority="107">
      <iconSet>
        <cfvo type="percent" val="0"/>
        <cfvo type="percent" val="12"/>
        <cfvo type="percent" val="13"/>
      </iconSet>
    </cfRule>
    <cfRule type="duplicateValues" dxfId="1115" priority="68"/>
    <cfRule type="duplicateValues" dxfId="1114" priority="60"/>
    <cfRule type="iconSet" priority="67">
      <iconSet>
        <cfvo type="percent" val="0"/>
        <cfvo type="percent" val="12"/>
        <cfvo type="percent" val="13"/>
      </iconSet>
    </cfRule>
    <cfRule type="duplicateValues" dxfId="1113" priority="108"/>
    <cfRule type="iconSet" priority="101">
      <iconSet>
        <cfvo type="percent" val="0"/>
        <cfvo type="percent" val="12"/>
        <cfvo type="percent" val="13"/>
      </iconSet>
    </cfRule>
    <cfRule type="duplicateValues" dxfId="1112" priority="100"/>
    <cfRule type="iconSet" priority="314">
      <iconSet>
        <cfvo type="percent" val="0"/>
        <cfvo type="percent" val="12"/>
        <cfvo type="percent" val="13"/>
      </iconSet>
    </cfRule>
  </conditionalFormatting>
  <conditionalFormatting sqref="U11:U12">
    <cfRule type="iconSet" priority="105">
      <iconSet>
        <cfvo type="percent" val="0"/>
        <cfvo type="percent" val="12"/>
        <cfvo type="percent" val="13"/>
      </iconSet>
    </cfRule>
    <cfRule type="duplicateValues" dxfId="1111" priority="288"/>
    <cfRule type="iconSet" priority="289">
      <iconSet>
        <cfvo type="percent" val="0"/>
        <cfvo type="percent" val="12"/>
        <cfvo type="percent" val="13"/>
      </iconSet>
    </cfRule>
    <cfRule type="duplicateValues" dxfId="1110" priority="98"/>
    <cfRule type="iconSet" priority="81">
      <iconSet>
        <cfvo type="percent" val="0"/>
        <cfvo type="percent" val="12"/>
        <cfvo type="percent" val="13"/>
      </iconSet>
    </cfRule>
    <cfRule type="iconSet" priority="312">
      <iconSet>
        <cfvo type="percent" val="0"/>
        <cfvo type="percent" val="12"/>
        <cfvo type="percent" val="13"/>
      </iconSet>
    </cfRule>
    <cfRule type="duplicateValues" dxfId="1109" priority="313"/>
    <cfRule type="duplicateValues" dxfId="1108" priority="88"/>
    <cfRule type="iconSet" priority="89">
      <iconSet>
        <cfvo type="percent" val="0"/>
        <cfvo type="percent" val="12"/>
        <cfvo type="percent" val="13"/>
      </iconSet>
    </cfRule>
    <cfRule type="duplicateValues" dxfId="1107" priority="82"/>
    <cfRule type="duplicateValues" dxfId="1106" priority="74"/>
    <cfRule type="iconSet" priority="73">
      <iconSet>
        <cfvo type="percent" val="0"/>
        <cfvo type="percent" val="12"/>
        <cfvo type="percent" val="13"/>
      </iconSet>
    </cfRule>
    <cfRule type="duplicateValues" dxfId="1105" priority="66"/>
    <cfRule type="iconSet" priority="65">
      <iconSet>
        <cfvo type="percent" val="0"/>
        <cfvo type="percent" val="12"/>
        <cfvo type="percent" val="13"/>
      </iconSet>
    </cfRule>
    <cfRule type="iconSet" priority="57">
      <iconSet>
        <cfvo type="percent" val="0"/>
        <cfvo type="percent" val="12"/>
        <cfvo type="percent" val="13"/>
      </iconSet>
    </cfRule>
    <cfRule type="duplicateValues" dxfId="1104" priority="58"/>
    <cfRule type="iconSet" priority="99">
      <iconSet>
        <cfvo type="percent" val="0"/>
        <cfvo type="percent" val="12"/>
        <cfvo type="percent" val="13"/>
      </iconSet>
    </cfRule>
    <cfRule type="duplicateValues" dxfId="1103" priority="106"/>
  </conditionalFormatting>
  <conditionalFormatting sqref="AC5:AC6">
    <cfRule type="duplicateValues" dxfId="1102" priority="31"/>
    <cfRule type="duplicateValues" dxfId="1101" priority="41"/>
    <cfRule type="iconSet" priority="39">
      <iconSet>
        <cfvo type="percent" val="0"/>
        <cfvo type="percent" val="12"/>
        <cfvo type="percent" val="13"/>
      </iconSet>
    </cfRule>
    <cfRule type="duplicateValues" dxfId="1100" priority="56"/>
    <cfRule type="iconSet" priority="7">
      <iconSet>
        <cfvo type="percent" val="0"/>
        <cfvo type="percent" val="12"/>
        <cfvo type="percent" val="13"/>
      </iconSet>
    </cfRule>
    <cfRule type="duplicateValues" dxfId="1099" priority="24"/>
    <cfRule type="iconSet" priority="23">
      <iconSet>
        <cfvo type="percent" val="0"/>
        <cfvo type="percent" val="12"/>
        <cfvo type="percent" val="13"/>
      </iconSet>
    </cfRule>
    <cfRule type="duplicateValues" dxfId="1098" priority="211"/>
    <cfRule type="iconSet" priority="305">
      <iconSet>
        <cfvo type="percent" val="0"/>
        <cfvo type="percent" val="12"/>
        <cfvo type="percent" val="13"/>
      </iconSet>
    </cfRule>
    <cfRule type="duplicateValues" dxfId="1097" priority="16"/>
    <cfRule type="iconSet" priority="15">
      <iconSet>
        <cfvo type="percent" val="0"/>
        <cfvo type="percent" val="12"/>
        <cfvo type="percent" val="13"/>
      </iconSet>
    </cfRule>
    <cfRule type="duplicateValues" dxfId="1096" priority="306"/>
    <cfRule type="iconSet" priority="55">
      <iconSet>
        <cfvo type="percent" val="0"/>
        <cfvo type="percent" val="12"/>
        <cfvo type="percent" val="13"/>
      </iconSet>
    </cfRule>
    <cfRule type="duplicateValues" dxfId="1095" priority="40"/>
    <cfRule type="duplicateValues" dxfId="1094" priority="8"/>
  </conditionalFormatting>
  <conditionalFormatting sqref="AC5:AC12">
    <cfRule type="iconSet" priority="418">
      <iconSet>
        <cfvo type="percent" val="0"/>
        <cfvo type="percent" val="12"/>
        <cfvo type="percent" val="13"/>
      </iconSet>
    </cfRule>
    <cfRule type="iconSet" priority="38">
      <iconSet>
        <cfvo type="percent" val="0"/>
        <cfvo type="percent" val="12"/>
        <cfvo type="percent" val="13"/>
      </iconSet>
    </cfRule>
    <cfRule type="iconSet" priority="48">
      <iconSet>
        <cfvo type="percent" val="0"/>
        <cfvo type="percent" val="12"/>
        <cfvo type="percent" val="13"/>
      </iconSet>
    </cfRule>
  </conditionalFormatting>
  <conditionalFormatting sqref="AC7:AC8">
    <cfRule type="iconSet" priority="53">
      <iconSet>
        <cfvo type="percent" val="0"/>
        <cfvo type="percent" val="12"/>
        <cfvo type="percent" val="13"/>
      </iconSet>
    </cfRule>
    <cfRule type="duplicateValues" dxfId="1093" priority="54"/>
    <cfRule type="duplicateValues" dxfId="1092" priority="304"/>
    <cfRule type="iconSet" priority="5">
      <iconSet>
        <cfvo type="percent" val="0"/>
        <cfvo type="percent" val="12"/>
        <cfvo type="percent" val="13"/>
      </iconSet>
    </cfRule>
    <cfRule type="duplicateValues" dxfId="1091" priority="6"/>
    <cfRule type="iconSet" priority="13">
      <iconSet>
        <cfvo type="percent" val="0"/>
        <cfvo type="percent" val="12"/>
        <cfvo type="percent" val="13"/>
      </iconSet>
    </cfRule>
    <cfRule type="duplicateValues" dxfId="1090" priority="14"/>
    <cfRule type="iconSet" priority="21">
      <iconSet>
        <cfvo type="percent" val="0"/>
        <cfvo type="percent" val="12"/>
        <cfvo type="percent" val="13"/>
      </iconSet>
    </cfRule>
    <cfRule type="duplicateValues" dxfId="1089" priority="22"/>
    <cfRule type="iconSet" priority="29">
      <iconSet>
        <cfvo type="percent" val="0"/>
        <cfvo type="percent" val="12"/>
        <cfvo type="percent" val="13"/>
      </iconSet>
    </cfRule>
    <cfRule type="duplicateValues" dxfId="1088" priority="30"/>
    <cfRule type="duplicateValues" dxfId="1087" priority="36"/>
    <cfRule type="iconSet" priority="37">
      <iconSet>
        <cfvo type="percent" val="0"/>
        <cfvo type="percent" val="12"/>
        <cfvo type="percent" val="13"/>
      </iconSet>
    </cfRule>
    <cfRule type="iconSet" priority="303">
      <iconSet>
        <cfvo type="percent" val="0"/>
        <cfvo type="percent" val="12"/>
        <cfvo type="percent" val="13"/>
      </iconSet>
    </cfRule>
    <cfRule type="duplicateValues" dxfId="1086" priority="46"/>
    <cfRule type="duplicateValues" dxfId="1085" priority="218"/>
    <cfRule type="iconSet" priority="219">
      <iconSet>
        <cfvo type="percent" val="0"/>
        <cfvo type="percent" val="12"/>
        <cfvo type="percent" val="13"/>
      </iconSet>
    </cfRule>
    <cfRule type="iconSet" priority="47">
      <iconSet>
        <cfvo type="percent" val="0"/>
        <cfvo type="percent" val="12"/>
        <cfvo type="percent" val="13"/>
      </iconSet>
    </cfRule>
  </conditionalFormatting>
  <conditionalFormatting sqref="AC9:AC10">
    <cfRule type="iconSet" priority="35">
      <iconSet>
        <cfvo type="percent" val="0"/>
        <cfvo type="percent" val="12"/>
        <cfvo type="percent" val="13"/>
      </iconSet>
    </cfRule>
    <cfRule type="iconSet" priority="45">
      <iconSet>
        <cfvo type="percent" val="0"/>
        <cfvo type="percent" val="12"/>
        <cfvo type="percent" val="13"/>
      </iconSet>
    </cfRule>
    <cfRule type="duplicateValues" dxfId="1084" priority="44"/>
    <cfRule type="iconSet" priority="19">
      <iconSet>
        <cfvo type="percent" val="0"/>
        <cfvo type="percent" val="12"/>
        <cfvo type="percent" val="13"/>
      </iconSet>
    </cfRule>
    <cfRule type="iconSet" priority="301">
      <iconSet>
        <cfvo type="percent" val="0"/>
        <cfvo type="percent" val="12"/>
        <cfvo type="percent" val="13"/>
      </iconSet>
    </cfRule>
    <cfRule type="duplicateValues" dxfId="1083" priority="12"/>
    <cfRule type="duplicateValues" dxfId="1082" priority="34"/>
    <cfRule type="duplicateValues" dxfId="1081" priority="302"/>
    <cfRule type="iconSet" priority="11">
      <iconSet>
        <cfvo type="percent" val="0"/>
        <cfvo type="percent" val="12"/>
        <cfvo type="percent" val="13"/>
      </iconSet>
    </cfRule>
    <cfRule type="iconSet" priority="27">
      <iconSet>
        <cfvo type="percent" val="0"/>
        <cfvo type="percent" val="12"/>
        <cfvo type="percent" val="13"/>
      </iconSet>
    </cfRule>
    <cfRule type="duplicateValues" dxfId="1080" priority="28"/>
    <cfRule type="duplicateValues" dxfId="1079" priority="20"/>
    <cfRule type="duplicateValues" dxfId="1078" priority="4"/>
    <cfRule type="iconSet" priority="3">
      <iconSet>
        <cfvo type="percent" val="0"/>
        <cfvo type="percent" val="12"/>
        <cfvo type="percent" val="13"/>
      </iconSet>
    </cfRule>
    <cfRule type="duplicateValues" dxfId="1077" priority="216"/>
    <cfRule type="iconSet" priority="217">
      <iconSet>
        <cfvo type="percent" val="0"/>
        <cfvo type="percent" val="12"/>
        <cfvo type="percent" val="13"/>
      </iconSet>
    </cfRule>
    <cfRule type="duplicateValues" dxfId="1076" priority="52"/>
    <cfRule type="iconSet" priority="51">
      <iconSet>
        <cfvo type="percent" val="0"/>
        <cfvo type="percent" val="12"/>
        <cfvo type="percent" val="13"/>
      </iconSet>
    </cfRule>
  </conditionalFormatting>
  <conditionalFormatting sqref="AC11:AC12">
    <cfRule type="duplicateValues" dxfId="1075" priority="300"/>
    <cfRule type="iconSet" priority="25">
      <iconSet>
        <cfvo type="percent" val="0"/>
        <cfvo type="percent" val="12"/>
        <cfvo type="percent" val="13"/>
      </iconSet>
    </cfRule>
    <cfRule type="duplicateValues" dxfId="1074" priority="18"/>
    <cfRule type="iconSet" priority="17">
      <iconSet>
        <cfvo type="percent" val="0"/>
        <cfvo type="percent" val="12"/>
        <cfvo type="percent" val="13"/>
      </iconSet>
    </cfRule>
    <cfRule type="iconSet" priority="49">
      <iconSet>
        <cfvo type="percent" val="0"/>
        <cfvo type="percent" val="12"/>
        <cfvo type="percent" val="13"/>
      </iconSet>
    </cfRule>
    <cfRule type="duplicateValues" dxfId="1073" priority="10"/>
    <cfRule type="iconSet" priority="9">
      <iconSet>
        <cfvo type="percent" val="0"/>
        <cfvo type="percent" val="12"/>
        <cfvo type="percent" val="13"/>
      </iconSet>
    </cfRule>
    <cfRule type="iconSet" priority="43">
      <iconSet>
        <cfvo type="percent" val="0"/>
        <cfvo type="percent" val="12"/>
        <cfvo type="percent" val="13"/>
      </iconSet>
    </cfRule>
    <cfRule type="duplicateValues" dxfId="1072" priority="42"/>
    <cfRule type="duplicateValues" dxfId="1071" priority="214"/>
    <cfRule type="iconSet" priority="215">
      <iconSet>
        <cfvo type="percent" val="0"/>
        <cfvo type="percent" val="12"/>
        <cfvo type="percent" val="13"/>
      </iconSet>
    </cfRule>
    <cfRule type="iconSet" priority="33">
      <iconSet>
        <cfvo type="percent" val="0"/>
        <cfvo type="percent" val="12"/>
        <cfvo type="percent" val="13"/>
      </iconSet>
    </cfRule>
    <cfRule type="duplicateValues" dxfId="1070" priority="32"/>
    <cfRule type="duplicateValues" dxfId="1069" priority="2"/>
    <cfRule type="iconSet" priority="1">
      <iconSet>
        <cfvo type="percent" val="0"/>
        <cfvo type="percent" val="12"/>
        <cfvo type="percent" val="13"/>
      </iconSet>
    </cfRule>
    <cfRule type="duplicateValues" dxfId="1068" priority="26"/>
    <cfRule type="iconSet" priority="299">
      <iconSet>
        <cfvo type="percent" val="0"/>
        <cfvo type="percent" val="12"/>
        <cfvo type="percent" val="13"/>
      </iconSet>
    </cfRule>
    <cfRule type="duplicateValues" dxfId="1067" priority="50"/>
  </conditionalFormatting>
  <conditionalFormatting sqref="AQ5:AQ12">
    <cfRule type="duplicateValues" dxfId="1066" priority="331"/>
  </conditionalFormatting>
  <conditionalFormatting sqref="AQ6:AQ12">
    <cfRule type="duplicateValues" dxfId="1065" priority="173"/>
    <cfRule type="duplicateValues" dxfId="1064" priority="356"/>
    <cfRule type="duplicateValues" dxfId="1063" priority="357"/>
    <cfRule type="duplicateValues" dxfId="1062" priority="171"/>
    <cfRule type="duplicateValues" dxfId="1061" priority="172"/>
    <cfRule type="duplicateValues" dxfId="1060" priority="185"/>
  </conditionalFormatting>
  <conditionalFormatting sqref="AI13 AT13 N13 V13 AD13">
    <cfRule type="colorScale" priority="309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99FF"/>
  </sheetPr>
  <dimension ref="A1:AW32"/>
  <sheetViews>
    <sheetView zoomScale="60" zoomScaleNormal="60" workbookViewId="0">
      <selection activeCell="A25" sqref="A25"/>
    </sheetView>
  </sheetViews>
  <sheetFormatPr baseColWidth="10" defaultColWidth="11.42578125" defaultRowHeight="15"/>
  <cols>
    <col min="1" max="1" width="6" style="80" customWidth="1"/>
    <col min="2" max="2" width="7.7109375" style="80" customWidth="1"/>
    <col min="3" max="3" width="31.140625" style="80" customWidth="1"/>
    <col min="4" max="4" width="27.42578125" style="80" customWidth="1"/>
    <col min="5" max="5" width="12" style="80" customWidth="1"/>
    <col min="6" max="6" width="5" style="80" customWidth="1"/>
    <col min="7" max="7" width="5.7109375" style="80" customWidth="1"/>
    <col min="8" max="8" width="7.42578125" style="80" customWidth="1"/>
    <col min="9" max="9" width="27.140625" style="80" customWidth="1"/>
    <col min="10" max="12" width="9.5703125" style="80" customWidth="1"/>
    <col min="13" max="13" width="9.140625" style="80" customWidth="1"/>
    <col min="14" max="14" width="7.85546875" style="80" customWidth="1"/>
    <col min="15" max="15" width="6.140625" style="80" customWidth="1"/>
    <col min="16" max="16" width="8.28515625" style="80" customWidth="1"/>
    <col min="17" max="17" width="30.42578125" style="80" customWidth="1"/>
    <col min="18" max="20" width="9" style="80" customWidth="1"/>
    <col min="21" max="21" width="10.28515625" style="80" customWidth="1"/>
    <col min="22" max="22" width="8.140625" style="80" customWidth="1"/>
    <col min="23" max="23" width="6.140625" style="80" customWidth="1"/>
    <col min="24" max="24" width="8.140625" style="80" customWidth="1"/>
    <col min="25" max="25" width="30.7109375" style="80" customWidth="1"/>
    <col min="26" max="26" width="8.5703125" style="80" customWidth="1"/>
    <col min="27" max="28" width="10.42578125" style="80" customWidth="1"/>
    <col min="29" max="29" width="9.42578125" style="80" customWidth="1"/>
    <col min="30" max="30" width="8.140625" style="80" customWidth="1"/>
    <col min="31" max="31" width="9.140625" style="80" customWidth="1"/>
    <col min="32" max="32" width="11.85546875" style="80" customWidth="1"/>
    <col min="33" max="33" width="30.5703125" style="80" customWidth="1"/>
    <col min="34" max="34" width="13.5703125" style="80" customWidth="1"/>
    <col min="35" max="35" width="12.28515625" style="80" customWidth="1"/>
    <col min="36" max="38" width="11.85546875" style="80" customWidth="1"/>
    <col min="39" max="39" width="7.5703125" style="80" customWidth="1"/>
    <col min="40" max="42" width="10.85546875" style="80" hidden="1" customWidth="1"/>
    <col min="43" max="43" width="13.7109375" style="80" customWidth="1"/>
    <col min="44" max="44" width="26.5703125" style="80" customWidth="1"/>
    <col min="45" max="45" width="11.7109375" style="80" customWidth="1"/>
    <col min="46" max="46" width="10.85546875" style="80" customWidth="1"/>
    <col min="47" max="47" width="12.42578125" style="80" customWidth="1"/>
    <col min="48" max="48" width="12.5703125" customWidth="1"/>
    <col min="49" max="16384" width="11.42578125" style="80"/>
  </cols>
  <sheetData>
    <row r="1" spans="1:49" ht="54" customHeight="1">
      <c r="A1" s="422" t="s">
        <v>29</v>
      </c>
      <c r="B1" s="422"/>
      <c r="C1" s="422"/>
      <c r="D1" s="159" t="s">
        <v>30</v>
      </c>
      <c r="E1" s="158"/>
      <c r="F1" s="158"/>
      <c r="G1" s="158"/>
      <c r="H1" s="158"/>
      <c r="I1" s="423" t="s">
        <v>31</v>
      </c>
      <c r="J1" s="423"/>
      <c r="K1" s="423"/>
      <c r="L1" s="423"/>
      <c r="M1" s="42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U1" s="27"/>
    </row>
    <row r="2" spans="1:49" ht="29.25" customHeight="1" thickBot="1">
      <c r="A2" s="296"/>
      <c r="B2" s="296"/>
      <c r="C2" s="296"/>
      <c r="D2" s="159"/>
      <c r="E2" s="158"/>
      <c r="F2" s="158"/>
      <c r="G2" s="158"/>
      <c r="H2" s="158"/>
      <c r="I2" s="283"/>
      <c r="J2" s="283"/>
      <c r="K2" s="283"/>
      <c r="L2" s="283"/>
      <c r="M2" s="28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U2" s="27"/>
    </row>
    <row r="3" spans="1:49" ht="31.5" customHeight="1" thickBot="1">
      <c r="C3" s="3"/>
      <c r="D3" s="3"/>
      <c r="E3" s="295" t="s">
        <v>15</v>
      </c>
      <c r="F3" s="3"/>
      <c r="G3" s="1"/>
      <c r="H3" s="1"/>
      <c r="I3" s="11" t="s">
        <v>5</v>
      </c>
      <c r="J3" s="1"/>
      <c r="K3" s="416" t="s">
        <v>122</v>
      </c>
      <c r="L3" s="418" t="s">
        <v>126</v>
      </c>
      <c r="M3" s="1"/>
      <c r="N3" s="1"/>
      <c r="O3" s="1"/>
      <c r="P3" s="11"/>
      <c r="Q3" s="11" t="s">
        <v>6</v>
      </c>
      <c r="R3" s="1"/>
      <c r="S3" s="416" t="s">
        <v>122</v>
      </c>
      <c r="T3" s="418" t="s">
        <v>126</v>
      </c>
      <c r="U3" s="1"/>
      <c r="V3" s="1"/>
      <c r="W3" s="1"/>
      <c r="X3" s="11"/>
      <c r="Y3" s="11" t="s">
        <v>7</v>
      </c>
      <c r="Z3" s="1"/>
      <c r="AA3" s="416" t="s">
        <v>122</v>
      </c>
      <c r="AB3" s="418" t="s">
        <v>126</v>
      </c>
      <c r="AC3" s="1"/>
      <c r="AD3" s="1"/>
      <c r="AE3" s="1"/>
      <c r="AF3" s="1"/>
      <c r="AH3" s="436" t="s">
        <v>19</v>
      </c>
      <c r="AI3" s="437"/>
      <c r="AJ3" s="438"/>
      <c r="AK3" s="426" t="s">
        <v>122</v>
      </c>
      <c r="AL3" s="428" t="s">
        <v>126</v>
      </c>
      <c r="AM3"/>
      <c r="AN3" s="439" t="s">
        <v>121</v>
      </c>
      <c r="AO3" s="440"/>
      <c r="AP3" s="441"/>
      <c r="AQ3" s="433" t="s">
        <v>12</v>
      </c>
      <c r="AR3" s="434"/>
      <c r="AS3" s="434"/>
      <c r="AT3" s="434"/>
      <c r="AU3" s="435"/>
      <c r="AV3" s="426" t="s">
        <v>122</v>
      </c>
      <c r="AW3" s="428" t="s">
        <v>126</v>
      </c>
    </row>
    <row r="4" spans="1:49" ht="30" customHeight="1" thickBot="1">
      <c r="A4" s="4"/>
      <c r="B4" s="209"/>
      <c r="C4" s="311" t="s">
        <v>120</v>
      </c>
      <c r="D4" s="14" t="s">
        <v>14</v>
      </c>
      <c r="E4" s="288" t="s">
        <v>68</v>
      </c>
      <c r="F4" s="3"/>
      <c r="G4" s="30"/>
      <c r="H4" s="309" t="s">
        <v>17</v>
      </c>
      <c r="I4" s="340" t="s">
        <v>10</v>
      </c>
      <c r="J4" s="339" t="s">
        <v>4</v>
      </c>
      <c r="K4" s="417"/>
      <c r="L4" s="419"/>
      <c r="M4" s="337" t="s">
        <v>11</v>
      </c>
      <c r="N4" s="338" t="s">
        <v>8</v>
      </c>
      <c r="O4"/>
      <c r="P4" s="309" t="s">
        <v>17</v>
      </c>
      <c r="Q4" s="340" t="s">
        <v>10</v>
      </c>
      <c r="R4" s="339" t="s">
        <v>4</v>
      </c>
      <c r="S4" s="417"/>
      <c r="T4" s="419"/>
      <c r="U4" s="337" t="s">
        <v>11</v>
      </c>
      <c r="V4" s="338" t="s">
        <v>8</v>
      </c>
      <c r="W4" s="32"/>
      <c r="X4" s="309" t="s">
        <v>17</v>
      </c>
      <c r="Y4" s="340" t="s">
        <v>10</v>
      </c>
      <c r="Z4" s="339" t="s">
        <v>4</v>
      </c>
      <c r="AA4" s="445"/>
      <c r="AB4" s="446"/>
      <c r="AC4" s="337" t="s">
        <v>11</v>
      </c>
      <c r="AD4" s="338" t="s">
        <v>8</v>
      </c>
      <c r="AE4" s="1"/>
      <c r="AF4" s="1"/>
      <c r="AG4" s="220" t="s">
        <v>0</v>
      </c>
      <c r="AH4" s="267" t="s">
        <v>1</v>
      </c>
      <c r="AI4" s="307" t="s">
        <v>2</v>
      </c>
      <c r="AJ4" s="305" t="s">
        <v>11</v>
      </c>
      <c r="AK4" s="443"/>
      <c r="AL4" s="444"/>
      <c r="AM4"/>
      <c r="AN4" s="85" t="s">
        <v>3</v>
      </c>
      <c r="AO4" s="165"/>
      <c r="AP4" s="211" t="s">
        <v>18</v>
      </c>
      <c r="AQ4" s="224" t="s">
        <v>16</v>
      </c>
      <c r="AR4" s="220" t="s">
        <v>0</v>
      </c>
      <c r="AS4" s="233" t="s">
        <v>1</v>
      </c>
      <c r="AT4" s="146" t="s">
        <v>2</v>
      </c>
      <c r="AU4" s="234" t="s">
        <v>11</v>
      </c>
      <c r="AV4" s="443"/>
      <c r="AW4" s="444"/>
    </row>
    <row r="5" spans="1:49" ht="30" customHeight="1">
      <c r="A5" s="6">
        <v>1</v>
      </c>
      <c r="B5" s="183"/>
      <c r="C5" s="183"/>
      <c r="D5" s="184"/>
      <c r="E5" s="289"/>
      <c r="G5" s="292">
        <v>1</v>
      </c>
      <c r="H5" s="424">
        <v>1</v>
      </c>
      <c r="I5" s="39" t="str">
        <f t="shared" ref="I5:I14" si="0">IF(ISNA(MATCH(G5,$E$5:$E$14,0)),"",INDEX($C$5:$C$14,MATCH(G5,$E$5:$E$14,0)))</f>
        <v/>
      </c>
      <c r="J5" s="39">
        <f>IF(M5+M6=0,0,IF(M5=M6,2,IF(M5&lt;M6,1,5)))</f>
        <v>0</v>
      </c>
      <c r="K5" s="39">
        <f>IF(N6="","",IF(OR(AND(N6&gt;0,N6&lt;5)),1,0))</f>
        <v>0</v>
      </c>
      <c r="L5" s="39">
        <f t="shared" ref="L5:L14" si="1">IF(N5="","",IF(OR(AND(N5&lt;14,N5&gt;7)),1,0))</f>
        <v>0</v>
      </c>
      <c r="M5" s="122"/>
      <c r="N5" s="8">
        <f>SUM(M5-M6)</f>
        <v>0</v>
      </c>
      <c r="O5" s="87"/>
      <c r="P5" s="431">
        <v>10</v>
      </c>
      <c r="Q5" s="69" t="str">
        <f>IF(M5=M6," ",IF(M5&gt;M6,I5,I6))</f>
        <v xml:space="preserve"> </v>
      </c>
      <c r="R5" s="39">
        <f>IF(U5+U6=0,0,IF(U5=U6,2,IF(U5&lt;U6,1,5)))</f>
        <v>0</v>
      </c>
      <c r="S5" s="39">
        <f>IF(V6="","",IF(OR(AND(V6&gt;0,V6&lt;5)),1,0))</f>
        <v>0</v>
      </c>
      <c r="T5" s="39">
        <f t="shared" ref="T5:T14" si="2">IF(V5="","",IF(OR(AND(V5&lt;14,V5&gt;7)),1,0))</f>
        <v>0</v>
      </c>
      <c r="U5" s="122"/>
      <c r="V5" s="8">
        <f>SUM(U5-U6)</f>
        <v>0</v>
      </c>
      <c r="W5" s="1"/>
      <c r="X5" s="431">
        <v>6</v>
      </c>
      <c r="Y5" s="125" t="str">
        <f>IF(U5=U6,"",IF(U5&gt;U6,Q5,Q6))</f>
        <v/>
      </c>
      <c r="Z5" s="325">
        <f>IF(AC5+AC6=0,0,IF(AC5=AC6,2,IF(AC5&lt;AC6,1,5)))</f>
        <v>0</v>
      </c>
      <c r="AA5" s="341">
        <f>IF(AD6="","",IF(OR(AND(AD6&gt;0,AD6&lt;5)),1,0))</f>
        <v>0</v>
      </c>
      <c r="AB5" s="34">
        <f t="shared" ref="AB5:AB14" si="3">IF(AD5="","",IF(OR(AND(AD5&lt;14,AD5&gt;7)),1,0))</f>
        <v>0</v>
      </c>
      <c r="AC5" s="350"/>
      <c r="AD5" s="8">
        <f>SUM(AC5-AC6)</f>
        <v>0</v>
      </c>
      <c r="AE5" s="1"/>
      <c r="AF5" s="12">
        <v>1</v>
      </c>
      <c r="AG5" s="319" t="str">
        <f>+I5</f>
        <v/>
      </c>
      <c r="AH5" s="341">
        <f t="shared" ref="AH5:AH14" si="4">SUM(IFERROR(VLOOKUP(AG5,I$5:N$14,2,0),0),IFERROR(VLOOKUP(AG5,I$5:N$14,3,0),0),IFERROR(VLOOKUP(AG5,I$5:N$14,4,0),0),IFERROR(VLOOKUP(AG5,Q$5:V$14,2,0),0),IFERROR(VLOOKUP(AG5,Q$5:V$14,3,0),0),IFERROR(VLOOKUP(AG5,Q$5:V$14,4,0),0),IFERROR(VLOOKUP(AG5,Y$5:AD$14,2,0),0),IFERROR(VLOOKUP(AG5,Y$5:AD$14,3,0),0),IFERROR(VLOOKUP(AG5,Y$5:AD$14,4,0),0))</f>
        <v>0</v>
      </c>
      <c r="AI5" s="332">
        <f t="shared" ref="AI5:AI14" si="5">SUM(IFERROR(VLOOKUP(AG5,I$5:O$14,6,0),0),IFERROR(VLOOKUP(AG5,Q$5:V$14,6,0),0),IFERROR(VLOOKUP(AG5,Y$5:AD$14,6,0),0))</f>
        <v>0</v>
      </c>
      <c r="AJ5" s="181">
        <f t="shared" ref="AJ5:AJ14" si="6">SUM(IFERROR(VLOOKUP(AG5,I$5:N$14,5,0),0),IFERROR(VLOOKUP(AG5,Q$5:V$14,5,0),0),IFERROR(VLOOKUP(AG5,Y$5:AD$14,5,0),0))</f>
        <v>0</v>
      </c>
      <c r="AK5" s="347">
        <f t="shared" ref="AK5:AK14" si="7">SUM(IFERROR(VLOOKUP(AG5,I$5:N$14,3,0),0),IFERROR(VLOOKUP(AG5,Q$5:V$14,3,0),0),IFERROR(VLOOKUP(AG5,Y$5:AD$14,3,0),0))</f>
        <v>0</v>
      </c>
      <c r="AL5" s="34">
        <f t="shared" ref="AL5:AL14" si="8">SUM(IFERROR(VLOOKUP(AG5,I$5:N$14,4,0),0),IFERROR(VLOOKUP(AG5,Q$5:V$14,4,0),0),IFERROR(VLOOKUP(AG5,Y$5:AD$14,4,0),0))</f>
        <v>0</v>
      </c>
      <c r="AM5"/>
      <c r="AN5" s="179" t="str">
        <f>IF(OR(AG5="",AH5="",AI5="",AJ5="",AK5="",AL5=""),"",RANK(AH5,$AH$5:$AH$14)+SUM(-AI5/100)-(AJ5/10000)-(+AL5/1000000)-(+AK5/10000000)+COUNTIF(AG$5:AG$14,"&lt;="&amp;AG5+1)/1000000000+ROW()/100000000000)</f>
        <v/>
      </c>
      <c r="AO5" s="52"/>
      <c r="AP5" s="128" t="str">
        <f>IF(AG5="","",SMALL(AN$5:AN$14,ROWS(AH$5:AH5)))</f>
        <v/>
      </c>
      <c r="AQ5" s="77" t="str">
        <f>IF(AP5="","",1)</f>
        <v/>
      </c>
      <c r="AR5" s="129" t="str">
        <f t="shared" ref="AR5:AR14" si="9">IF(OR(AG5="",AH5=""),"",INDEX($AG$5:$AG$14,MATCH(AP5,$AN$5:$AN$14,0)))</f>
        <v/>
      </c>
      <c r="AS5" s="73" t="str">
        <f t="shared" ref="AS5:AS14" si="10">IF(AG5="","",INDEX($AH$5:$AH$14,MATCH(AP5,$AN$5:$AN$14,0)))</f>
        <v/>
      </c>
      <c r="AT5" s="139" t="str">
        <f t="shared" ref="AT5:AT14" si="11">IF(AG5="","",INDEX($AI$5:$AI$14,MATCH(AP5,$AN$5:$AN$14,0)))</f>
        <v/>
      </c>
      <c r="AU5" s="273" t="str">
        <f t="shared" ref="AU5:AU14" si="12">IF(AG5="","",INDEX($AJ$5:$AJ$24,MATCH(AP5,$AN$5:$AN$24,0)))</f>
        <v/>
      </c>
      <c r="AV5" s="344" t="str">
        <f>IF(AG5="","",INDEX($AK$5:$AK$14,MATCH(AP5,$AN$5:$AN$14,0)))</f>
        <v/>
      </c>
      <c r="AW5" s="74" t="str">
        <f>IF(AG5="","",INDEX($AL$5:$AL$14,MATCH(AP5,$AN$5:$AN$14,0)))</f>
        <v/>
      </c>
    </row>
    <row r="6" spans="1:49" ht="30" customHeight="1" thickBot="1">
      <c r="A6" s="7">
        <v>2</v>
      </c>
      <c r="B6" s="185"/>
      <c r="C6" s="185"/>
      <c r="D6" s="186"/>
      <c r="E6" s="290"/>
      <c r="G6" s="293">
        <v>2</v>
      </c>
      <c r="H6" s="425"/>
      <c r="I6" s="59" t="str">
        <f t="shared" si="0"/>
        <v/>
      </c>
      <c r="J6" s="59">
        <f>IF(M5+M6=0,0,IF(M5=M6,2,IF(M5&gt;M6,1,5)))</f>
        <v>0</v>
      </c>
      <c r="K6" s="59">
        <f>IF(N5="","",IF(OR(AND(N5&gt;0,N5&lt;5)),1,0))</f>
        <v>0</v>
      </c>
      <c r="L6" s="59">
        <f t="shared" si="1"/>
        <v>0</v>
      </c>
      <c r="M6" s="123"/>
      <c r="N6" s="9">
        <f>SUM(M6-M5)</f>
        <v>0</v>
      </c>
      <c r="O6" s="87"/>
      <c r="P6" s="432"/>
      <c r="Q6" s="105" t="str">
        <f>IF(M7=M8," ",IF(M7&gt;M8,I7,I8))</f>
        <v xml:space="preserve"> </v>
      </c>
      <c r="R6" s="59">
        <f>IF(U5+U6=0,0,IF(U5=U6,2,IF(U5&gt;U6,1,5)))</f>
        <v>0</v>
      </c>
      <c r="S6" s="59">
        <f>IF(V5="","",IF(OR(AND(V5&gt;0,V5&lt;5)),1,0))</f>
        <v>0</v>
      </c>
      <c r="T6" s="59">
        <f t="shared" si="2"/>
        <v>0</v>
      </c>
      <c r="U6" s="123"/>
      <c r="V6" s="9">
        <f>SUM(U6-U5)</f>
        <v>0</v>
      </c>
      <c r="W6" s="1"/>
      <c r="X6" s="432"/>
      <c r="Y6" s="120" t="str">
        <f>IF(U11=U12," ",IF(U11&gt;U12,Q11,Q12))</f>
        <v xml:space="preserve"> </v>
      </c>
      <c r="Z6" s="326">
        <f>IF(AC5+AC6=0,0,IF(AC5=AC6,2,IF(AC5&gt;AC6,1,5)))</f>
        <v>0</v>
      </c>
      <c r="AA6" s="343">
        <f>IF(AD5="","",IF(OR(AND(AD5&gt;0,AD5&lt;5)),1,0))</f>
        <v>0</v>
      </c>
      <c r="AB6" s="35">
        <f t="shared" si="3"/>
        <v>0</v>
      </c>
      <c r="AC6" s="351"/>
      <c r="AD6" s="9">
        <f>SUM(AC6-AC5)</f>
        <v>0</v>
      </c>
      <c r="AE6" s="1"/>
      <c r="AF6" s="13">
        <v>2</v>
      </c>
      <c r="AG6" s="322" t="str">
        <f t="shared" ref="AG6:AG14" si="13">+I6</f>
        <v/>
      </c>
      <c r="AH6" s="342">
        <f t="shared" si="4"/>
        <v>0</v>
      </c>
      <c r="AI6" s="181">
        <f t="shared" si="5"/>
        <v>0</v>
      </c>
      <c r="AJ6" s="181">
        <f t="shared" si="6"/>
        <v>0</v>
      </c>
      <c r="AK6" s="348">
        <f t="shared" si="7"/>
        <v>0</v>
      </c>
      <c r="AL6" s="36">
        <f t="shared" si="8"/>
        <v>0</v>
      </c>
      <c r="AM6"/>
      <c r="AN6" s="179" t="str">
        <f t="shared" ref="AN6:AN14" si="14">IF(OR(AG6="",AH6="",AI6="",AJ6="",AK6="",AL6=""),"",RANK(AH6,$AH$5:$AH$14)+SUM(-AI6/100)-(AJ6/10000)-(+AL6/1000000)-(+AK6/10000000)+COUNTIF(AG$5:AG$14,"&lt;="&amp;AG6+1)/1000000000+ROW()/100000000000)</f>
        <v/>
      </c>
      <c r="AO6" s="26"/>
      <c r="AP6" s="42" t="str">
        <f>IF(AG6="","",SMALL(AN$5:AN$14,ROWS(AH$5:AH6)))</f>
        <v/>
      </c>
      <c r="AQ6" s="64" t="str">
        <f>IF(AP6="","",IF(AND(AS5=AS6,AT5=AT6,AU5=AU6,AW6=AW5,AV5=AV6),AQ5,$AQ$5+1))</f>
        <v/>
      </c>
      <c r="AR6" s="37" t="str">
        <f t="shared" si="9"/>
        <v/>
      </c>
      <c r="AS6" s="136" t="str">
        <f t="shared" si="10"/>
        <v/>
      </c>
      <c r="AT6" s="140" t="str">
        <f t="shared" si="11"/>
        <v/>
      </c>
      <c r="AU6" s="274" t="str">
        <f t="shared" si="12"/>
        <v/>
      </c>
      <c r="AV6" s="345" t="str">
        <f t="shared" ref="AV6:AV14" si="15">IF(AG6="","",INDEX($AK$5:$AK$14,MATCH(AP6,$AN$5:$AN$14,0)))</f>
        <v/>
      </c>
      <c r="AW6" s="137" t="str">
        <f t="shared" ref="AW6:AW14" si="16">IF(AG6="","",INDEX($AL$5:$AL$14,MATCH(AP6,$AN$5:$AN$14,0)))</f>
        <v/>
      </c>
    </row>
    <row r="7" spans="1:49" ht="30" customHeight="1">
      <c r="A7" s="7">
        <v>3</v>
      </c>
      <c r="B7" s="185"/>
      <c r="C7" s="185"/>
      <c r="D7" s="186"/>
      <c r="E7" s="290"/>
      <c r="G7" s="293">
        <v>3</v>
      </c>
      <c r="H7" s="424">
        <v>2</v>
      </c>
      <c r="I7" s="39" t="str">
        <f t="shared" si="0"/>
        <v/>
      </c>
      <c r="J7" s="39">
        <f>IF(M7+M8=0,0,IF(M7=M8,2,IF(M7&lt;M8,1,5)))</f>
        <v>0</v>
      </c>
      <c r="K7" s="39">
        <f>IF(N8="","",IF(OR(AND(N8&gt;0,N8&lt;5)),1,0))</f>
        <v>0</v>
      </c>
      <c r="L7" s="39">
        <f t="shared" si="1"/>
        <v>0</v>
      </c>
      <c r="M7" s="122"/>
      <c r="N7" s="8">
        <f>SUM(M7-M8)</f>
        <v>0</v>
      </c>
      <c r="O7" s="87"/>
      <c r="P7" s="431">
        <v>9</v>
      </c>
      <c r="Q7" s="69" t="str">
        <f>IF(M9=M10," ",IF(M9&gt;M10,I9,I10))</f>
        <v xml:space="preserve"> </v>
      </c>
      <c r="R7" s="39">
        <f>IF(U7+U8=0,0,IF(U7=U8,2,IF(U7&lt;U8,1,5)))</f>
        <v>0</v>
      </c>
      <c r="S7" s="39">
        <f>IF(V8="","",IF(OR(AND(V8&gt;0,V8&lt;5)),1,0))</f>
        <v>0</v>
      </c>
      <c r="T7" s="39">
        <f t="shared" si="2"/>
        <v>0</v>
      </c>
      <c r="U7" s="122"/>
      <c r="V7" s="8">
        <f>SUM(U7-U8)</f>
        <v>0</v>
      </c>
      <c r="W7" s="1"/>
      <c r="X7" s="431">
        <v>5</v>
      </c>
      <c r="Y7" s="286" t="str">
        <f>IF(U9=U10," ",IF(U9&gt;U10,Q9,Q10))</f>
        <v xml:space="preserve"> </v>
      </c>
      <c r="Z7" s="325">
        <f>IF(AC7+AC8=0,0,IF(AC7=AC8,2,IF(AC7&lt;AC8,1,5)))</f>
        <v>0</v>
      </c>
      <c r="AA7" s="352">
        <f>IF(AD8="","",IF(OR(AND(AD8&gt;0,AD8&lt;5)),1,0))</f>
        <v>0</v>
      </c>
      <c r="AB7" s="353">
        <f t="shared" si="3"/>
        <v>0</v>
      </c>
      <c r="AC7" s="350"/>
      <c r="AD7" s="8">
        <f>SUM(AC7-AC8)</f>
        <v>0</v>
      </c>
      <c r="AE7" s="1"/>
      <c r="AF7" s="13">
        <v>3</v>
      </c>
      <c r="AG7" s="322" t="str">
        <f t="shared" si="13"/>
        <v/>
      </c>
      <c r="AH7" s="342">
        <f t="shared" si="4"/>
        <v>0</v>
      </c>
      <c r="AI7" s="181">
        <f t="shared" si="5"/>
        <v>0</v>
      </c>
      <c r="AJ7" s="181">
        <f t="shared" si="6"/>
        <v>0</v>
      </c>
      <c r="AK7" s="348">
        <f t="shared" si="7"/>
        <v>0</v>
      </c>
      <c r="AL7" s="36">
        <f t="shared" si="8"/>
        <v>0</v>
      </c>
      <c r="AM7"/>
      <c r="AN7" s="179" t="str">
        <f t="shared" si="14"/>
        <v/>
      </c>
      <c r="AO7" s="26"/>
      <c r="AP7" s="42" t="str">
        <f>IF(AG7="","",SMALL(AN$5:AN$14,ROWS(AH$5:AH7)))</f>
        <v/>
      </c>
      <c r="AQ7" s="64" t="str">
        <f>IF(AP7="","",IF(AND(AS6=AS7,AT6=AT7,AU6=AU7,AW7=AW6,AV6=AV7),AQ6,$AQ$5+2))</f>
        <v/>
      </c>
      <c r="AR7" s="37" t="str">
        <f t="shared" si="9"/>
        <v/>
      </c>
      <c r="AS7" s="136" t="str">
        <f t="shared" si="10"/>
        <v/>
      </c>
      <c r="AT7" s="140" t="str">
        <f t="shared" si="11"/>
        <v/>
      </c>
      <c r="AU7" s="274" t="str">
        <f t="shared" si="12"/>
        <v/>
      </c>
      <c r="AV7" s="345" t="str">
        <f t="shared" si="15"/>
        <v/>
      </c>
      <c r="AW7" s="137" t="str">
        <f t="shared" si="16"/>
        <v/>
      </c>
    </row>
    <row r="8" spans="1:49" ht="30" customHeight="1" thickBot="1">
      <c r="A8" s="7">
        <v>4</v>
      </c>
      <c r="B8" s="185"/>
      <c r="C8" s="185"/>
      <c r="D8" s="186"/>
      <c r="E8" s="290"/>
      <c r="G8" s="293">
        <v>4</v>
      </c>
      <c r="H8" s="425"/>
      <c r="I8" s="59" t="str">
        <f t="shared" si="0"/>
        <v/>
      </c>
      <c r="J8" s="40">
        <f>IF(M7+M8=0,0,IF(M7=M8,2,IF(M7&gt;M8,1,5)))</f>
        <v>0</v>
      </c>
      <c r="K8" s="59">
        <f>IF(N7="","",IF(OR(AND(N7&gt;0,N7&lt;5)),1,0))</f>
        <v>0</v>
      </c>
      <c r="L8" s="59">
        <f t="shared" si="1"/>
        <v>0</v>
      </c>
      <c r="M8" s="123"/>
      <c r="N8" s="9">
        <f>SUM(M8-M7)</f>
        <v>0</v>
      </c>
      <c r="O8" s="87"/>
      <c r="P8" s="432"/>
      <c r="Q8" s="109" t="str">
        <f>IF(M11=M12," ",IF(M11&gt;M12,I11,I12))</f>
        <v xml:space="preserve"> </v>
      </c>
      <c r="R8" s="40">
        <f>IF(U7+U8=0,0,IF(U7=U8,2,IF(U7&gt;U8,1,5)))</f>
        <v>0</v>
      </c>
      <c r="S8" s="59">
        <f>IF(V7="","",IF(OR(AND(V7&gt;0,V7&lt;5)),1,0))</f>
        <v>0</v>
      </c>
      <c r="T8" s="59">
        <f t="shared" si="2"/>
        <v>0</v>
      </c>
      <c r="U8" s="123"/>
      <c r="V8" s="9">
        <f>SUM(U8-U7)</f>
        <v>0</v>
      </c>
      <c r="W8" s="1"/>
      <c r="X8" s="432"/>
      <c r="Y8" s="315" t="str">
        <f>IF(U7=U8," ",IF(U7&gt;U8,Q7,Q8))</f>
        <v xml:space="preserve"> </v>
      </c>
      <c r="Z8" s="326">
        <f>IF(AC7+AC8=0,0,IF(AC7=AC8,2,IF(AC7&gt;AC8,1,5)))</f>
        <v>0</v>
      </c>
      <c r="AA8" s="354">
        <f>IF(AD7="","",IF(OR(AND(AD7&gt;0,AD7&lt;5)),1,0))</f>
        <v>0</v>
      </c>
      <c r="AB8" s="355">
        <f t="shared" si="3"/>
        <v>0</v>
      </c>
      <c r="AC8" s="351"/>
      <c r="AD8" s="9">
        <f>SUM(AC8-AC7)</f>
        <v>0</v>
      </c>
      <c r="AE8" s="1"/>
      <c r="AF8" s="13">
        <v>4</v>
      </c>
      <c r="AG8" s="322" t="str">
        <f t="shared" si="13"/>
        <v/>
      </c>
      <c r="AH8" s="342">
        <f t="shared" si="4"/>
        <v>0</v>
      </c>
      <c r="AI8" s="181">
        <f t="shared" si="5"/>
        <v>0</v>
      </c>
      <c r="AJ8" s="181">
        <f t="shared" si="6"/>
        <v>0</v>
      </c>
      <c r="AK8" s="348">
        <f t="shared" si="7"/>
        <v>0</v>
      </c>
      <c r="AL8" s="36">
        <f t="shared" si="8"/>
        <v>0</v>
      </c>
      <c r="AM8"/>
      <c r="AN8" s="179" t="str">
        <f t="shared" si="14"/>
        <v/>
      </c>
      <c r="AO8" s="26"/>
      <c r="AP8" s="42" t="str">
        <f>IF(AG8="","",SMALL(AN$5:AN$14,ROWS(AH$5:AH8)))</f>
        <v/>
      </c>
      <c r="AQ8" s="64" t="str">
        <f>IF(AP8="","",IF(AND(AS7=AS8,AT7=AT8,AU7=AU8,AW8=AW7,AV7=AV8),AQ7,$AQ$5+3))</f>
        <v/>
      </c>
      <c r="AR8" s="37" t="str">
        <f t="shared" si="9"/>
        <v/>
      </c>
      <c r="AS8" s="136" t="str">
        <f t="shared" si="10"/>
        <v/>
      </c>
      <c r="AT8" s="140" t="str">
        <f t="shared" si="11"/>
        <v/>
      </c>
      <c r="AU8" s="274" t="str">
        <f t="shared" si="12"/>
        <v/>
      </c>
      <c r="AV8" s="345" t="str">
        <f t="shared" si="15"/>
        <v/>
      </c>
      <c r="AW8" s="137" t="str">
        <f t="shared" si="16"/>
        <v/>
      </c>
    </row>
    <row r="9" spans="1:49" ht="30" customHeight="1">
      <c r="A9" s="7">
        <v>5</v>
      </c>
      <c r="B9" s="185"/>
      <c r="C9" s="185"/>
      <c r="D9" s="186"/>
      <c r="E9" s="290"/>
      <c r="G9" s="293">
        <v>5</v>
      </c>
      <c r="H9" s="424">
        <v>3</v>
      </c>
      <c r="I9" s="39" t="str">
        <f t="shared" si="0"/>
        <v/>
      </c>
      <c r="J9" s="39">
        <f>IF(M9+M10=0,0,IF(M9=M10,2,IF(M9&lt;M10,1,5)))</f>
        <v>0</v>
      </c>
      <c r="K9" s="39">
        <f>IF(N10="","",IF(OR(AND(N10&gt;0,N10&lt;5)),1,0))</f>
        <v>0</v>
      </c>
      <c r="L9" s="39">
        <f t="shared" si="1"/>
        <v>0</v>
      </c>
      <c r="M9" s="122"/>
      <c r="N9" s="8">
        <f>SUM(M9-M10)</f>
        <v>0</v>
      </c>
      <c r="O9" s="87"/>
      <c r="P9" s="431">
        <v>8</v>
      </c>
      <c r="Q9" s="69" t="str">
        <f>IF(M13=M14," ",IF(M13&gt;M14,I13,I14))</f>
        <v xml:space="preserve"> </v>
      </c>
      <c r="R9" s="39">
        <f>IF(U9+U10=0,0,IF(U9=U10,2,IF(U9&lt;U10,1,5)))</f>
        <v>0</v>
      </c>
      <c r="S9" s="39">
        <f>IF(V10="","",IF(OR(AND(V10&gt;0,V10&lt;5)),1,0))</f>
        <v>0</v>
      </c>
      <c r="T9" s="39">
        <f t="shared" si="2"/>
        <v>0</v>
      </c>
      <c r="U9" s="122"/>
      <c r="V9" s="8">
        <f>SUM(U9-U10)</f>
        <v>0</v>
      </c>
      <c r="W9" s="1"/>
      <c r="X9" s="431">
        <v>4</v>
      </c>
      <c r="Y9" s="156" t="str">
        <f>IF(U13=U14," ",IF(U13&gt;U14,Q13,Q14))</f>
        <v xml:space="preserve"> </v>
      </c>
      <c r="Z9" s="325">
        <f>IF(AC9+AC10=0,0,IF(AC9=AC10,2,IF(AC9&lt;AC10,1,5)))</f>
        <v>0</v>
      </c>
      <c r="AA9" s="341">
        <f>IF(AD10="","",IF(OR(AND(AD10&gt;0,AD10&lt;5)),1,0))</f>
        <v>0</v>
      </c>
      <c r="AB9" s="34">
        <f t="shared" si="3"/>
        <v>0</v>
      </c>
      <c r="AC9" s="350"/>
      <c r="AD9" s="8">
        <f>SUM(AC9-AC10)</f>
        <v>0</v>
      </c>
      <c r="AE9" s="1"/>
      <c r="AF9" s="13">
        <v>5</v>
      </c>
      <c r="AG9" s="322" t="str">
        <f t="shared" si="13"/>
        <v/>
      </c>
      <c r="AH9" s="342">
        <f t="shared" si="4"/>
        <v>0</v>
      </c>
      <c r="AI9" s="181">
        <f t="shared" si="5"/>
        <v>0</v>
      </c>
      <c r="AJ9" s="181">
        <f t="shared" si="6"/>
        <v>0</v>
      </c>
      <c r="AK9" s="348">
        <f t="shared" si="7"/>
        <v>0</v>
      </c>
      <c r="AL9" s="36">
        <f t="shared" si="8"/>
        <v>0</v>
      </c>
      <c r="AM9"/>
      <c r="AN9" s="179" t="str">
        <f t="shared" si="14"/>
        <v/>
      </c>
      <c r="AO9" s="26"/>
      <c r="AP9" s="42" t="str">
        <f>IF(AG9="","",SMALL(AN$5:AN$14,ROWS(AH$5:AH9)))</f>
        <v/>
      </c>
      <c r="AQ9" s="64" t="str">
        <f>IF(AP9="","",IF(AND(AS8=AS9,AT8=AT9,AU8=AU9,AW9=AW8,AV8=AV9),AQ8,$AQ$5+4))</f>
        <v/>
      </c>
      <c r="AR9" s="37" t="str">
        <f t="shared" si="9"/>
        <v/>
      </c>
      <c r="AS9" s="136" t="str">
        <f t="shared" si="10"/>
        <v/>
      </c>
      <c r="AT9" s="140" t="str">
        <f t="shared" si="11"/>
        <v/>
      </c>
      <c r="AU9" s="274" t="str">
        <f t="shared" si="12"/>
        <v/>
      </c>
      <c r="AV9" s="345" t="str">
        <f t="shared" si="15"/>
        <v/>
      </c>
      <c r="AW9" s="137" t="str">
        <f t="shared" si="16"/>
        <v/>
      </c>
    </row>
    <row r="10" spans="1:49" ht="30" customHeight="1" thickBot="1">
      <c r="A10" s="7">
        <v>6</v>
      </c>
      <c r="B10" s="185"/>
      <c r="C10" s="185"/>
      <c r="D10" s="186"/>
      <c r="E10" s="290"/>
      <c r="G10" s="293">
        <v>6</v>
      </c>
      <c r="H10" s="425"/>
      <c r="I10" s="59" t="str">
        <f t="shared" si="0"/>
        <v/>
      </c>
      <c r="J10" s="40">
        <f>IF(M9+M10=0,0,IF(M9=M10,2,IF(M9&gt;M10,1,5)))</f>
        <v>0</v>
      </c>
      <c r="K10" s="59">
        <f>IF(N9="","",IF(OR(AND(N9&gt;0,N9&lt;5)),1,0))</f>
        <v>0</v>
      </c>
      <c r="L10" s="59">
        <f t="shared" si="1"/>
        <v>0</v>
      </c>
      <c r="M10" s="123"/>
      <c r="N10" s="9">
        <f>SUM(M10-M9)</f>
        <v>0</v>
      </c>
      <c r="O10" s="87"/>
      <c r="P10" s="432"/>
      <c r="Q10" s="68" t="str">
        <f>IF(M5=M6," ",IF(M5&lt;M6,I5,I6))</f>
        <v xml:space="preserve"> </v>
      </c>
      <c r="R10" s="40">
        <f>IF(U9+U10=0,0,IF(U9=U10,2,IF(U9&gt;U10,1,5)))</f>
        <v>0</v>
      </c>
      <c r="S10" s="59">
        <f>IF(V9="","",IF(OR(AND(V9&gt;0,V9&lt;5)),1,0))</f>
        <v>0</v>
      </c>
      <c r="T10" s="59">
        <f t="shared" si="2"/>
        <v>0</v>
      </c>
      <c r="U10" s="123"/>
      <c r="V10" s="9">
        <f>SUM(U10-U9)</f>
        <v>0</v>
      </c>
      <c r="W10" s="1"/>
      <c r="X10" s="432"/>
      <c r="Y10" s="120" t="str">
        <f>IF(U5=U6," ",IF(U5&lt;U6,Q5,Q6))</f>
        <v xml:space="preserve"> </v>
      </c>
      <c r="Z10" s="326">
        <f>IF(AC9+AC10=0,0,IF(AC9=AC10,2,IF(AC9&gt;AC10,1,5)))</f>
        <v>0</v>
      </c>
      <c r="AA10" s="343">
        <f>IF(AD9="","",IF(OR(AND(AD9&gt;0,AD9&lt;5)),1,0))</f>
        <v>0</v>
      </c>
      <c r="AB10" s="35">
        <f t="shared" si="3"/>
        <v>0</v>
      </c>
      <c r="AC10" s="351"/>
      <c r="AD10" s="9">
        <f>SUM(AC10-AC9)</f>
        <v>0</v>
      </c>
      <c r="AE10" s="1"/>
      <c r="AF10" s="13">
        <v>6</v>
      </c>
      <c r="AG10" s="322" t="str">
        <f t="shared" si="13"/>
        <v/>
      </c>
      <c r="AH10" s="342">
        <f t="shared" si="4"/>
        <v>0</v>
      </c>
      <c r="AI10" s="181">
        <f t="shared" si="5"/>
        <v>0</v>
      </c>
      <c r="AJ10" s="181">
        <f t="shared" si="6"/>
        <v>0</v>
      </c>
      <c r="AK10" s="348">
        <f t="shared" si="7"/>
        <v>0</v>
      </c>
      <c r="AL10" s="36">
        <f t="shared" si="8"/>
        <v>0</v>
      </c>
      <c r="AM10"/>
      <c r="AN10" s="179" t="str">
        <f t="shared" si="14"/>
        <v/>
      </c>
      <c r="AO10" s="26"/>
      <c r="AP10" s="42" t="str">
        <f>IF(AG10="","",SMALL(AN$5:AN$14,ROWS(AH$5:AH10)))</f>
        <v/>
      </c>
      <c r="AQ10" s="64" t="str">
        <f>IF(AP10="","",IF(AND(AS9=AS10,AT9=AT10,AU9=AU10,AW10=AW9,AV9=AV10),AQ9,$AQ$5+5))</f>
        <v/>
      </c>
      <c r="AR10" s="37" t="str">
        <f t="shared" si="9"/>
        <v/>
      </c>
      <c r="AS10" s="136" t="str">
        <f t="shared" si="10"/>
        <v/>
      </c>
      <c r="AT10" s="140" t="str">
        <f t="shared" si="11"/>
        <v/>
      </c>
      <c r="AU10" s="274" t="str">
        <f t="shared" si="12"/>
        <v/>
      </c>
      <c r="AV10" s="345" t="str">
        <f t="shared" si="15"/>
        <v/>
      </c>
      <c r="AW10" s="137" t="str">
        <f t="shared" si="16"/>
        <v/>
      </c>
    </row>
    <row r="11" spans="1:49" ht="30" customHeight="1">
      <c r="A11" s="7">
        <v>7</v>
      </c>
      <c r="B11" s="185"/>
      <c r="C11" s="185"/>
      <c r="D11" s="186"/>
      <c r="E11" s="290"/>
      <c r="G11" s="293">
        <v>7</v>
      </c>
      <c r="H11" s="424">
        <v>4</v>
      </c>
      <c r="I11" s="39" t="str">
        <f t="shared" si="0"/>
        <v/>
      </c>
      <c r="J11" s="39">
        <f>IF(M11+M12=0,0,IF(M11=M12,2,IF(M11&lt;M12,1,5)))</f>
        <v>0</v>
      </c>
      <c r="K11" s="39">
        <f>IF(N12="","",IF(OR(AND(N12&gt;0,N12&lt;5)),1,0))</f>
        <v>0</v>
      </c>
      <c r="L11" s="39">
        <f t="shared" si="1"/>
        <v>0</v>
      </c>
      <c r="M11" s="122"/>
      <c r="N11" s="8">
        <f>SUM(M11-M12)</f>
        <v>0</v>
      </c>
      <c r="O11" s="87"/>
      <c r="P11" s="442">
        <v>7</v>
      </c>
      <c r="Q11" s="43" t="str">
        <f>IF(M7=M8," ",IF(M7&lt;M8,I7,I8))</f>
        <v xml:space="preserve"> </v>
      </c>
      <c r="R11" s="39">
        <f>IF(U11+U12=0,0,IF(U11=U12,2,IF(U11&lt;U12,1,5)))</f>
        <v>0</v>
      </c>
      <c r="S11" s="39">
        <f>IF(V12="","",IF(OR(AND(V12&gt;0,V12&lt;5)),1,0))</f>
        <v>0</v>
      </c>
      <c r="T11" s="39">
        <f t="shared" si="2"/>
        <v>0</v>
      </c>
      <c r="U11" s="122"/>
      <c r="V11" s="8">
        <f>SUM(U11-U12)</f>
        <v>0</v>
      </c>
      <c r="W11" s="1"/>
      <c r="X11" s="431">
        <v>2</v>
      </c>
      <c r="Y11" s="98" t="str">
        <f>IF(U7=U8," ",IF(U7&lt;U8,Q7,Q8))</f>
        <v xml:space="preserve"> </v>
      </c>
      <c r="Z11" s="325">
        <f>IF(AC11+AC12=0,0,IF(AC11=AC12,2,IF(AC11&lt;AC12,1,5)))</f>
        <v>0</v>
      </c>
      <c r="AA11" s="352">
        <f>IF(AD12="","",IF(OR(AND(AD12&gt;0,AD12&lt;5)),1,0))</f>
        <v>0</v>
      </c>
      <c r="AB11" s="353">
        <f t="shared" si="3"/>
        <v>0</v>
      </c>
      <c r="AC11" s="350"/>
      <c r="AD11" s="8">
        <f>SUM(AC11-AC12)</f>
        <v>0</v>
      </c>
      <c r="AE11" s="1"/>
      <c r="AF11" s="13">
        <v>7</v>
      </c>
      <c r="AG11" s="322" t="str">
        <f t="shared" si="13"/>
        <v/>
      </c>
      <c r="AH11" s="342">
        <f t="shared" si="4"/>
        <v>0</v>
      </c>
      <c r="AI11" s="181">
        <f t="shared" si="5"/>
        <v>0</v>
      </c>
      <c r="AJ11" s="181">
        <f t="shared" si="6"/>
        <v>0</v>
      </c>
      <c r="AK11" s="348">
        <f t="shared" si="7"/>
        <v>0</v>
      </c>
      <c r="AL11" s="36">
        <f t="shared" si="8"/>
        <v>0</v>
      </c>
      <c r="AM11"/>
      <c r="AN11" s="179" t="str">
        <f t="shared" si="14"/>
        <v/>
      </c>
      <c r="AO11" s="26"/>
      <c r="AP11" s="42" t="str">
        <f>IF(AG11="","",SMALL(AN$5:AN$14,ROWS(AH$5:AH11)))</f>
        <v/>
      </c>
      <c r="AQ11" s="64" t="str">
        <f>IF(AP11="","",IF(AND(AS10=AS11,AT10=AT11,AU10=AU11,AW11=AW10,AV10=AV11),AQ10,$AQ$5+6))</f>
        <v/>
      </c>
      <c r="AR11" s="37" t="str">
        <f t="shared" si="9"/>
        <v/>
      </c>
      <c r="AS11" s="136" t="str">
        <f t="shared" si="10"/>
        <v/>
      </c>
      <c r="AT11" s="140" t="str">
        <f t="shared" si="11"/>
        <v/>
      </c>
      <c r="AU11" s="274" t="str">
        <f t="shared" si="12"/>
        <v/>
      </c>
      <c r="AV11" s="345" t="str">
        <f t="shared" si="15"/>
        <v/>
      </c>
      <c r="AW11" s="137" t="str">
        <f t="shared" si="16"/>
        <v/>
      </c>
    </row>
    <row r="12" spans="1:49" ht="30" customHeight="1" thickBot="1">
      <c r="A12" s="7">
        <v>8</v>
      </c>
      <c r="B12" s="185"/>
      <c r="C12" s="185"/>
      <c r="D12" s="186"/>
      <c r="E12" s="290"/>
      <c r="G12" s="293">
        <v>8</v>
      </c>
      <c r="H12" s="425"/>
      <c r="I12" s="59" t="str">
        <f t="shared" si="0"/>
        <v/>
      </c>
      <c r="J12" s="59">
        <f>IF(M11+M12=0,0,IF(M11=M12,2,IF(M11&gt;M12,1,5)))</f>
        <v>0</v>
      </c>
      <c r="K12" s="59">
        <f>IF(N11="","",IF(OR(AND(N11&gt;0,N11&lt;5)),1,0))</f>
        <v>0</v>
      </c>
      <c r="L12" s="59">
        <f t="shared" si="1"/>
        <v>0</v>
      </c>
      <c r="M12" s="123"/>
      <c r="N12" s="9">
        <f>SUM(M12-M11)</f>
        <v>0</v>
      </c>
      <c r="O12" s="87"/>
      <c r="P12" s="432"/>
      <c r="Q12" s="68" t="str">
        <f>IF(M9=M10," ",IF(M9&lt;M10,I9,I10))</f>
        <v xml:space="preserve"> </v>
      </c>
      <c r="R12" s="59">
        <f>IF(U11+U12=0,0,IF(U11=U12,2,IF(U11&gt;U12,1,5)))</f>
        <v>0</v>
      </c>
      <c r="S12" s="59">
        <f>IF(V11="","",IF(OR(AND(V11&gt;0,V11&lt;5)),1,0))</f>
        <v>0</v>
      </c>
      <c r="T12" s="59">
        <f t="shared" si="2"/>
        <v>0</v>
      </c>
      <c r="U12" s="123"/>
      <c r="V12" s="9">
        <f>SUM(U12-U11)</f>
        <v>0</v>
      </c>
      <c r="W12" s="1"/>
      <c r="X12" s="432"/>
      <c r="Y12" s="287" t="str">
        <f>IF(U9=U10," ",IF(U9&lt;U10,Q9,Q10))</f>
        <v xml:space="preserve"> </v>
      </c>
      <c r="Z12" s="326">
        <f>IF(AC11+AC12=0,0,IF(AC11=AC12,2,IF(AC11&gt;AC12,1,5)))</f>
        <v>0</v>
      </c>
      <c r="AA12" s="354">
        <f>IF(AD11="","",IF(OR(AND(AD11&gt;0,AD11&lt;5)),1,0))</f>
        <v>0</v>
      </c>
      <c r="AB12" s="355">
        <f t="shared" si="3"/>
        <v>0</v>
      </c>
      <c r="AC12" s="351"/>
      <c r="AD12" s="9">
        <f>SUM(AC12-AC11)</f>
        <v>0</v>
      </c>
      <c r="AE12" s="1"/>
      <c r="AF12" s="13">
        <v>8</v>
      </c>
      <c r="AG12" s="322" t="str">
        <f t="shared" si="13"/>
        <v/>
      </c>
      <c r="AH12" s="342">
        <f t="shared" si="4"/>
        <v>0</v>
      </c>
      <c r="AI12" s="181">
        <f t="shared" si="5"/>
        <v>0</v>
      </c>
      <c r="AJ12" s="181">
        <f t="shared" si="6"/>
        <v>0</v>
      </c>
      <c r="AK12" s="348">
        <f t="shared" si="7"/>
        <v>0</v>
      </c>
      <c r="AL12" s="36">
        <f t="shared" si="8"/>
        <v>0</v>
      </c>
      <c r="AM12"/>
      <c r="AN12" s="179" t="str">
        <f t="shared" si="14"/>
        <v/>
      </c>
      <c r="AO12" s="26"/>
      <c r="AP12" s="42" t="str">
        <f>IF(AG12="","",SMALL(AN$5:AN$14,ROWS(AH$5:AH12)))</f>
        <v/>
      </c>
      <c r="AQ12" s="64" t="str">
        <f>IF(AP12="","",IF(AND(AS11=AS12,AT11=AT12,AU11=AU12,AW12=AW11,AV11=AV12),AQ11,$AQ$5+7))</f>
        <v/>
      </c>
      <c r="AR12" s="37" t="str">
        <f t="shared" si="9"/>
        <v/>
      </c>
      <c r="AS12" s="136" t="str">
        <f t="shared" si="10"/>
        <v/>
      </c>
      <c r="AT12" s="140" t="str">
        <f t="shared" si="11"/>
        <v/>
      </c>
      <c r="AU12" s="274" t="str">
        <f t="shared" si="12"/>
        <v/>
      </c>
      <c r="AV12" s="345" t="str">
        <f t="shared" si="15"/>
        <v/>
      </c>
      <c r="AW12" s="137" t="str">
        <f t="shared" si="16"/>
        <v/>
      </c>
    </row>
    <row r="13" spans="1:49" ht="30" customHeight="1">
      <c r="A13" s="7">
        <v>9</v>
      </c>
      <c r="B13" s="185"/>
      <c r="C13" s="185"/>
      <c r="D13" s="186"/>
      <c r="E13" s="290"/>
      <c r="G13" s="293">
        <v>9</v>
      </c>
      <c r="H13" s="424">
        <v>5</v>
      </c>
      <c r="I13" s="39" t="str">
        <f t="shared" si="0"/>
        <v/>
      </c>
      <c r="J13" s="39">
        <f>IF(M13+M14=0,0,IF(M13=M14,2,IF(M13&lt;M14,1,5)))</f>
        <v>0</v>
      </c>
      <c r="K13" s="39">
        <f>IF(N14="","",IF(OR(AND(N14&gt;0,N14&lt;5)),1,0))</f>
        <v>0</v>
      </c>
      <c r="L13" s="39">
        <f t="shared" si="1"/>
        <v>0</v>
      </c>
      <c r="M13" s="122"/>
      <c r="N13" s="8">
        <f>SUM(M13-M14)</f>
        <v>0</v>
      </c>
      <c r="O13" s="87"/>
      <c r="P13" s="431">
        <v>6</v>
      </c>
      <c r="Q13" s="61" t="str">
        <f>IF(M11=M12," ",IF(M11&lt;M12,I11,I12))</f>
        <v xml:space="preserve"> </v>
      </c>
      <c r="R13" s="39">
        <f>IF(U13+U14=0,0,IF(U13=U14,2,IF(U13&lt;U14,1,5)))</f>
        <v>0</v>
      </c>
      <c r="S13" s="39">
        <f>IF(V14="","",IF(OR(AND(V14&gt;0,V14&lt;5)),1,0))</f>
        <v>0</v>
      </c>
      <c r="T13" s="39">
        <f t="shared" si="2"/>
        <v>0</v>
      </c>
      <c r="U13" s="122"/>
      <c r="V13" s="65">
        <f t="shared" ref="V13" si="17">SUM(U13-U14)</f>
        <v>0</v>
      </c>
      <c r="W13" s="1"/>
      <c r="X13" s="431">
        <v>1</v>
      </c>
      <c r="Y13" s="51" t="str">
        <f>IF(U11=U12," ",IF(U11&lt;U12,Q11,Q12))</f>
        <v xml:space="preserve"> </v>
      </c>
      <c r="Z13" s="325">
        <f>IF(AC13+AC14=0,0,IF(AC13=AC14,2,IF(AC13&lt;AC14,1,5)))</f>
        <v>0</v>
      </c>
      <c r="AA13" s="341">
        <f>IF(AD14="","",IF(OR(AND(AD14&gt;0,AD14&lt;5)),1,0))</f>
        <v>0</v>
      </c>
      <c r="AB13" s="34">
        <f t="shared" si="3"/>
        <v>0</v>
      </c>
      <c r="AC13" s="350"/>
      <c r="AD13" s="65">
        <f t="shared" ref="AD13" si="18">SUM(AC13-AC14)</f>
        <v>0</v>
      </c>
      <c r="AE13" s="1"/>
      <c r="AF13" s="13">
        <v>9</v>
      </c>
      <c r="AG13" s="322" t="str">
        <f t="shared" si="13"/>
        <v/>
      </c>
      <c r="AH13" s="342">
        <f t="shared" si="4"/>
        <v>0</v>
      </c>
      <c r="AI13" s="181">
        <f t="shared" si="5"/>
        <v>0</v>
      </c>
      <c r="AJ13" s="181">
        <f t="shared" si="6"/>
        <v>0</v>
      </c>
      <c r="AK13" s="348">
        <f t="shared" si="7"/>
        <v>0</v>
      </c>
      <c r="AL13" s="36">
        <f t="shared" si="8"/>
        <v>0</v>
      </c>
      <c r="AM13"/>
      <c r="AN13" s="179" t="str">
        <f t="shared" si="14"/>
        <v/>
      </c>
      <c r="AO13" s="26"/>
      <c r="AP13" s="42" t="str">
        <f>IF(AG13="","",SMALL(AN$5:AN$14,ROWS(AH$5:AH13)))</f>
        <v/>
      </c>
      <c r="AQ13" s="64" t="str">
        <f>IF(AP13="","",IF(AND(AS12=AS13,AT12=AT13,AU12=AU13,AW13=AW12,AV12=AV13),AQ12,$AQ$5+8))</f>
        <v/>
      </c>
      <c r="AR13" s="37" t="str">
        <f t="shared" si="9"/>
        <v/>
      </c>
      <c r="AS13" s="136" t="str">
        <f t="shared" si="10"/>
        <v/>
      </c>
      <c r="AT13" s="140" t="str">
        <f t="shared" si="11"/>
        <v/>
      </c>
      <c r="AU13" s="274" t="str">
        <f t="shared" si="12"/>
        <v/>
      </c>
      <c r="AV13" s="345" t="str">
        <f t="shared" si="15"/>
        <v/>
      </c>
      <c r="AW13" s="137" t="str">
        <f t="shared" si="16"/>
        <v/>
      </c>
    </row>
    <row r="14" spans="1:49" ht="30" customHeight="1" thickBot="1">
      <c r="A14" s="10">
        <v>10</v>
      </c>
      <c r="B14" s="189"/>
      <c r="C14" s="189"/>
      <c r="D14" s="190"/>
      <c r="E14" s="291"/>
      <c r="G14" s="293">
        <v>10</v>
      </c>
      <c r="H14" s="425"/>
      <c r="I14" s="40" t="str">
        <f t="shared" si="0"/>
        <v/>
      </c>
      <c r="J14" s="40">
        <f>IF(M13+M14=0,0,IF(M13=M14,2,IF(M13&gt;M14,1,5)))</f>
        <v>0</v>
      </c>
      <c r="K14" s="40">
        <f>IF(N13="","",IF(OR(AND(N13&gt;0,N13&lt;5)),1,0))</f>
        <v>0</v>
      </c>
      <c r="L14" s="40">
        <f t="shared" si="1"/>
        <v>0</v>
      </c>
      <c r="M14" s="123"/>
      <c r="N14" s="9">
        <f>SUM(M14-M13)</f>
        <v>0</v>
      </c>
      <c r="O14" s="87"/>
      <c r="P14" s="432"/>
      <c r="Q14" s="68" t="str">
        <f>IF(M13=M14," ",IF(M13&lt;M14,I13,I14))</f>
        <v xml:space="preserve"> </v>
      </c>
      <c r="R14" s="124">
        <f>IF(U13+U14=0,0,IF(U13=U14,2,IF(U13&gt;U14,1,5)))</f>
        <v>0</v>
      </c>
      <c r="S14" s="40">
        <f>IF(V13="","",IF(OR(AND(V13&gt;0,V13&lt;5)),1,0))</f>
        <v>0</v>
      </c>
      <c r="T14" s="40">
        <f t="shared" si="2"/>
        <v>0</v>
      </c>
      <c r="U14" s="123"/>
      <c r="V14" s="9">
        <f t="shared" ref="V14" si="19">SUM(U14-U13)</f>
        <v>0</v>
      </c>
      <c r="W14" s="1"/>
      <c r="X14" s="432"/>
      <c r="Y14" s="284" t="str">
        <f>IF(U13=U14," ",IF(U13&lt;U14,Q13,Q14))</f>
        <v xml:space="preserve"> </v>
      </c>
      <c r="Z14" s="331">
        <f>IF(AC13+AC14=0,0,IF(AC13=AC14,2,IF(AC13&gt;AC14,1,5)))</f>
        <v>0</v>
      </c>
      <c r="AA14" s="343">
        <f>IF(AD13="","",IF(OR(AND(AD13&gt;0,AD13&lt;5)),1,0))</f>
        <v>0</v>
      </c>
      <c r="AB14" s="35">
        <f t="shared" si="3"/>
        <v>0</v>
      </c>
      <c r="AC14" s="351"/>
      <c r="AD14" s="9">
        <f t="shared" ref="AD14" si="20">SUM(AC14-AC13)</f>
        <v>0</v>
      </c>
      <c r="AE14" s="1"/>
      <c r="AF14" s="33">
        <v>10</v>
      </c>
      <c r="AG14" s="321" t="str">
        <f t="shared" si="13"/>
        <v/>
      </c>
      <c r="AH14" s="343">
        <f t="shared" si="4"/>
        <v>0</v>
      </c>
      <c r="AI14" s="333">
        <f t="shared" si="5"/>
        <v>0</v>
      </c>
      <c r="AJ14" s="333">
        <f t="shared" si="6"/>
        <v>0</v>
      </c>
      <c r="AK14" s="349">
        <f t="shared" si="7"/>
        <v>0</v>
      </c>
      <c r="AL14" s="35">
        <f t="shared" si="8"/>
        <v>0</v>
      </c>
      <c r="AM14"/>
      <c r="AN14" s="179" t="str">
        <f t="shared" si="14"/>
        <v/>
      </c>
      <c r="AO14" s="55"/>
      <c r="AP14" s="58" t="str">
        <f>IF(AG14="","",SMALL(AN$5:AN$14,ROWS(AH$5:AH14)))</f>
        <v/>
      </c>
      <c r="AQ14" s="78" t="str">
        <f>IF(AP14="","",IF(AND(AS13=AS14,AT13=AT14,AU13=AU14,AW14=AW13,AV13=AV14),AQ13,$AQ$5+9))</f>
        <v/>
      </c>
      <c r="AR14" s="38" t="str">
        <f t="shared" si="9"/>
        <v/>
      </c>
      <c r="AS14" s="117" t="str">
        <f t="shared" si="10"/>
        <v/>
      </c>
      <c r="AT14" s="141" t="str">
        <f t="shared" si="11"/>
        <v/>
      </c>
      <c r="AU14" s="275" t="str">
        <f t="shared" si="12"/>
        <v/>
      </c>
      <c r="AV14" s="346" t="str">
        <f t="shared" si="15"/>
        <v/>
      </c>
      <c r="AW14" s="138" t="str">
        <f t="shared" si="16"/>
        <v/>
      </c>
    </row>
    <row r="15" spans="1:49" ht="30" customHeight="1">
      <c r="C15" s="21"/>
      <c r="D15" s="1"/>
      <c r="E15" s="1">
        <f>SUM(E5:E14)</f>
        <v>0</v>
      </c>
      <c r="F15" s="1"/>
      <c r="G15" s="1"/>
      <c r="H15" s="1"/>
      <c r="I15" s="87"/>
      <c r="J15" s="87">
        <f>SUM(J5:J14)</f>
        <v>0</v>
      </c>
      <c r="K15" s="87">
        <f>SUM(K5:K14)</f>
        <v>0</v>
      </c>
      <c r="L15" s="87">
        <f>SUM(L5:L14)</f>
        <v>0</v>
      </c>
      <c r="M15" s="87">
        <f>SUM(M5:M14)</f>
        <v>0</v>
      </c>
      <c r="N15" s="1">
        <f>SUM(N3:N14)</f>
        <v>0</v>
      </c>
      <c r="O15" s="1"/>
      <c r="P15" s="1"/>
      <c r="Q15" s="87"/>
      <c r="R15" s="87">
        <f>SUM(R5:R14)</f>
        <v>0</v>
      </c>
      <c r="S15" s="87">
        <f>SUM(S5:S14)</f>
        <v>0</v>
      </c>
      <c r="T15" s="87">
        <f>SUM(T5:T14)</f>
        <v>0</v>
      </c>
      <c r="U15" s="1">
        <f>SUM(U5:U14)</f>
        <v>0</v>
      </c>
      <c r="V15" s="1">
        <f>SUM(V3:V14)</f>
        <v>0</v>
      </c>
      <c r="W15" s="1"/>
      <c r="X15" s="1"/>
      <c r="Y15" s="87"/>
      <c r="Z15" s="87">
        <f>SUM(Z5:Z14)</f>
        <v>0</v>
      </c>
      <c r="AA15" s="87">
        <f>SUM(AA5:AA14)</f>
        <v>0</v>
      </c>
      <c r="AB15" s="87">
        <f>SUM(AB5:AB14)</f>
        <v>0</v>
      </c>
      <c r="AC15" s="1">
        <f>SUM(AC5:AC14)</f>
        <v>0</v>
      </c>
      <c r="AD15" s="1">
        <f>SUM(AD3:AD14)</f>
        <v>0</v>
      </c>
      <c r="AE15" s="1"/>
      <c r="AF15" s="1"/>
      <c r="AG15" s="87"/>
      <c r="AH15" s="226">
        <f>SUM(AH5:AH14)</f>
        <v>0</v>
      </c>
      <c r="AI15" s="87">
        <f>SUM(AI3:AI14)</f>
        <v>0</v>
      </c>
      <c r="AJ15" s="323">
        <f>SUM(AJ5:AJ14)</f>
        <v>0</v>
      </c>
      <c r="AK15" s="323">
        <f>SUM(AK5:AK14)</f>
        <v>0</v>
      </c>
      <c r="AL15" s="323">
        <f>SUM(AL5:AL14)</f>
        <v>0</v>
      </c>
      <c r="AM15" s="87"/>
      <c r="AN15" s="87"/>
      <c r="AO15" s="87"/>
      <c r="AP15" s="87"/>
      <c r="AQ15" s="87"/>
      <c r="AR15" s="87"/>
      <c r="AS15" s="226">
        <f>SUM(AS3:AS14)</f>
        <v>0</v>
      </c>
      <c r="AT15" s="87">
        <f>SUM(AT3:AT14)</f>
        <v>0</v>
      </c>
      <c r="AU15" s="323">
        <f>SUM(AU3:AU14)</f>
        <v>0</v>
      </c>
      <c r="AV15" s="323">
        <f>SUM(AV5:AV14)</f>
        <v>0</v>
      </c>
      <c r="AW15" s="358">
        <f>SUM(AW5:AW14)</f>
        <v>0</v>
      </c>
    </row>
    <row r="16" spans="1:49" ht="30" customHeight="1">
      <c r="C16" s="21"/>
      <c r="D16" s="1"/>
      <c r="E16" s="1">
        <v>55</v>
      </c>
      <c r="F16" s="1"/>
      <c r="H16" s="217"/>
      <c r="I16" s="216"/>
      <c r="J16" s="216">
        <v>30</v>
      </c>
      <c r="K16" s="216"/>
      <c r="L16" s="216"/>
      <c r="M16" s="217"/>
      <c r="N16" s="87" t="str">
        <f>IF(N15=0,"OK",ERREUR)</f>
        <v>OK</v>
      </c>
      <c r="O16" s="87"/>
      <c r="P16" s="217"/>
      <c r="Q16" s="216"/>
      <c r="R16" s="216">
        <v>30</v>
      </c>
      <c r="S16" s="216"/>
      <c r="T16" s="216"/>
      <c r="U16" s="217"/>
      <c r="V16" s="87" t="str">
        <f>IF(V15=0,"OK",ERREUR)</f>
        <v>OK</v>
      </c>
      <c r="W16" s="217"/>
      <c r="X16" s="217"/>
      <c r="Y16" s="216"/>
      <c r="Z16" s="216">
        <v>30</v>
      </c>
      <c r="AA16" s="216"/>
      <c r="AB16" s="216"/>
      <c r="AC16" s="217"/>
      <c r="AD16" s="87" t="str">
        <f>IF(AD15=0,"OK",ERREUR)</f>
        <v>OK</v>
      </c>
      <c r="AE16" s="217"/>
      <c r="AF16" s="217"/>
      <c r="AG16" s="216"/>
      <c r="AH16" s="227">
        <f>SUM(J15+K15+L15+R15+S15+T15+Z15+AA15+AB15)</f>
        <v>0</v>
      </c>
      <c r="AI16" s="214" t="str">
        <f>IF(AI15=0,"OK","ERREUR")</f>
        <v>OK</v>
      </c>
      <c r="AJ16" s="227">
        <f>SUM(M15+U15+AC15)</f>
        <v>0</v>
      </c>
      <c r="AK16" s="227">
        <f>SUM(S15+AA15+K15)</f>
        <v>0</v>
      </c>
      <c r="AL16" s="227">
        <f>SUM(AB15+T15+L15)</f>
        <v>0</v>
      </c>
      <c r="AM16" s="216"/>
      <c r="AN16" s="216"/>
      <c r="AO16" s="216"/>
      <c r="AP16" s="216"/>
      <c r="AQ16" s="216"/>
      <c r="AR16" s="216"/>
      <c r="AS16" s="227">
        <f>+AH16</f>
        <v>0</v>
      </c>
      <c r="AT16" s="214" t="str">
        <f>IF(AT15=0,"OK","ERREUR")</f>
        <v>OK</v>
      </c>
      <c r="AU16" s="227">
        <f>+AJ16</f>
        <v>0</v>
      </c>
      <c r="AV16" s="227">
        <f>+AK16</f>
        <v>0</v>
      </c>
      <c r="AW16" s="359">
        <f>+AL16</f>
        <v>0</v>
      </c>
    </row>
    <row r="17" spans="1:44" ht="30" customHeight="1">
      <c r="C17" s="421" t="s">
        <v>69</v>
      </c>
      <c r="D17" s="42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03"/>
      <c r="AO17" s="1"/>
      <c r="AP17" s="1"/>
      <c r="AQ17" s="1"/>
      <c r="AR17" s="1"/>
    </row>
    <row r="18" spans="1:44" ht="30" customHeight="1">
      <c r="A18" s="420" t="s">
        <v>119</v>
      </c>
      <c r="B18" s="420"/>
      <c r="C18" s="420"/>
      <c r="D18" s="430" t="s">
        <v>115</v>
      </c>
      <c r="E18" s="430"/>
      <c r="F18" s="43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Z18" s="1"/>
      <c r="AA18" s="1"/>
      <c r="AB18" s="1"/>
      <c r="AC18" s="1"/>
      <c r="AD18" s="1"/>
      <c r="AE18" s="1"/>
      <c r="AF18" s="1"/>
      <c r="AG18" s="1"/>
      <c r="AH18" s="103"/>
      <c r="AI18" s="1"/>
      <c r="AJ18" s="1"/>
      <c r="AK18" s="1"/>
      <c r="AL18" s="1"/>
      <c r="AM18" s="1"/>
      <c r="AO18" s="1"/>
      <c r="AP18" s="1"/>
      <c r="AQ18" s="1"/>
      <c r="AR18" s="1"/>
    </row>
    <row r="19" spans="1:44" customFormat="1" ht="30" customHeight="1"/>
    <row r="20" spans="1:44" customFormat="1" ht="30" customHeight="1"/>
    <row r="21" spans="1:44" customFormat="1" ht="30" customHeight="1"/>
    <row r="22" spans="1:44" customFormat="1" ht="30" customHeight="1"/>
    <row r="23" spans="1:44" ht="30" customHeight="1">
      <c r="C23" s="1"/>
      <c r="G23" s="20"/>
      <c r="H23" s="20"/>
      <c r="I23" s="20"/>
      <c r="J23" s="20"/>
      <c r="K23" s="20"/>
      <c r="L23" s="20"/>
      <c r="M23" s="20"/>
      <c r="N23" s="20"/>
      <c r="O23" s="20"/>
      <c r="P23" s="1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 s="1"/>
      <c r="AN23" s="1"/>
      <c r="AO23" s="1"/>
      <c r="AP23" s="1"/>
      <c r="AQ23" s="1"/>
      <c r="AR23" s="1"/>
    </row>
    <row r="24" spans="1:44" ht="30" customHeight="1">
      <c r="A24" s="19" t="s">
        <v>61</v>
      </c>
      <c r="B24" s="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69" t="s">
        <v>128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 s="1"/>
      <c r="AN24" s="1"/>
      <c r="AO24" s="1"/>
      <c r="AP24" s="1"/>
      <c r="AQ24" s="1"/>
      <c r="AR24" s="1"/>
    </row>
    <row r="25" spans="1:44" ht="30" customHeight="1">
      <c r="A25" s="19" t="s">
        <v>138</v>
      </c>
      <c r="B25" s="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69" t="s">
        <v>129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 s="1"/>
      <c r="AN25" s="1"/>
      <c r="AO25" s="1"/>
      <c r="AP25" s="1"/>
      <c r="AQ25" s="1"/>
      <c r="AR25" s="1"/>
    </row>
    <row r="26" spans="1:44" ht="26.25">
      <c r="A26" s="19" t="s">
        <v>133</v>
      </c>
      <c r="B26" s="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9" t="s">
        <v>130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 s="1"/>
      <c r="AN26" s="1"/>
      <c r="AO26" s="1"/>
      <c r="AP26" s="1"/>
      <c r="AQ26" s="1"/>
      <c r="AR26" s="1"/>
    </row>
    <row r="27" spans="1:44" ht="26.25">
      <c r="A27" s="19" t="s">
        <v>134</v>
      </c>
      <c r="B27" s="1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69" t="s">
        <v>131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 s="1"/>
      <c r="AN27" s="1"/>
      <c r="AO27" s="1"/>
      <c r="AP27" s="1"/>
      <c r="AQ27" s="1"/>
      <c r="AR27" s="1"/>
    </row>
    <row r="28" spans="1:44" ht="26.25">
      <c r="A28" s="19" t="s">
        <v>135</v>
      </c>
      <c r="B28" s="1"/>
      <c r="D28" s="20"/>
      <c r="E28" s="20"/>
      <c r="F28" s="20"/>
      <c r="I28" s="20"/>
      <c r="J28" s="20"/>
      <c r="K28" s="20"/>
      <c r="L28" s="20"/>
      <c r="M28" s="20"/>
      <c r="N28" s="20"/>
      <c r="O28" s="20"/>
      <c r="P28" s="20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 s="1"/>
      <c r="AN28" s="1"/>
      <c r="AO28" s="1"/>
      <c r="AP28" s="1"/>
      <c r="AQ28" s="1"/>
      <c r="AR28" s="1"/>
    </row>
    <row r="29" spans="1:44" ht="26.25">
      <c r="A29" s="19" t="s">
        <v>93</v>
      </c>
      <c r="B29" s="1"/>
      <c r="D29" s="20"/>
      <c r="E29" s="20"/>
      <c r="F29" s="20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1" spans="1:44" ht="29.25" customHeight="1"/>
    <row r="32" spans="1:44" ht="36" customHeight="1"/>
  </sheetData>
  <sheetProtection sheet="1" formatCells="0" formatColumns="0" formatRows="0" insertColumns="0" insertRows="0" insertHyperlinks="0" deleteColumns="0" deleteRows="0" sort="0"/>
  <mergeCells count="33">
    <mergeCell ref="AB3:AB4"/>
    <mergeCell ref="K3:K4"/>
    <mergeCell ref="L3:L4"/>
    <mergeCell ref="AV3:AV4"/>
    <mergeCell ref="AW3:AW4"/>
    <mergeCell ref="AK3:AK4"/>
    <mergeCell ref="AL3:AL4"/>
    <mergeCell ref="A1:C1"/>
    <mergeCell ref="I1:M1"/>
    <mergeCell ref="H7:H8"/>
    <mergeCell ref="P7:P8"/>
    <mergeCell ref="X7:X8"/>
    <mergeCell ref="H5:H6"/>
    <mergeCell ref="P5:P6"/>
    <mergeCell ref="X5:X6"/>
    <mergeCell ref="S3:S4"/>
    <mergeCell ref="T3:T4"/>
    <mergeCell ref="H13:H14"/>
    <mergeCell ref="P13:P14"/>
    <mergeCell ref="X13:X14"/>
    <mergeCell ref="A18:C18"/>
    <mergeCell ref="AQ3:AU3"/>
    <mergeCell ref="C17:D17"/>
    <mergeCell ref="AH3:AJ3"/>
    <mergeCell ref="D18:F18"/>
    <mergeCell ref="H9:H10"/>
    <mergeCell ref="P9:P10"/>
    <mergeCell ref="AN3:AP3"/>
    <mergeCell ref="X9:X10"/>
    <mergeCell ref="H11:H12"/>
    <mergeCell ref="P11:P12"/>
    <mergeCell ref="X11:X12"/>
    <mergeCell ref="AA3:AA4"/>
  </mergeCells>
  <conditionalFormatting sqref="M5:M6">
    <cfRule type="duplicateValues" dxfId="1059" priority="314"/>
    <cfRule type="iconSet" priority="313">
      <iconSet>
        <cfvo type="percent" val="0"/>
        <cfvo type="percent" val="12"/>
        <cfvo type="percent" val="13"/>
      </iconSet>
    </cfRule>
    <cfRule type="duplicateValues" dxfId="1058" priority="143"/>
    <cfRule type="iconSet" priority="144">
      <iconSet>
        <cfvo type="percent" val="0"/>
        <cfvo type="percent" val="12"/>
        <cfvo type="percent" val="13"/>
      </iconSet>
    </cfRule>
    <cfRule type="duplicateValues" dxfId="1057" priority="234"/>
  </conditionalFormatting>
  <conditionalFormatting sqref="M5:M14">
    <cfRule type="iconSet" priority="243">
      <iconSet>
        <cfvo type="percent" val="0"/>
        <cfvo type="percent" val="12"/>
        <cfvo type="percent" val="13"/>
      </iconSet>
    </cfRule>
  </conditionalFormatting>
  <conditionalFormatting sqref="M7:M8">
    <cfRule type="duplicateValues" dxfId="1056" priority="312"/>
    <cfRule type="iconSet" priority="311">
      <iconSet>
        <cfvo type="percent" val="0"/>
        <cfvo type="percent" val="12"/>
        <cfvo type="percent" val="13"/>
      </iconSet>
    </cfRule>
    <cfRule type="duplicateValues" dxfId="1055" priority="241"/>
    <cfRule type="iconSet" priority="242">
      <iconSet>
        <cfvo type="percent" val="0"/>
        <cfvo type="percent" val="12"/>
        <cfvo type="percent" val="13"/>
      </iconSet>
    </cfRule>
  </conditionalFormatting>
  <conditionalFormatting sqref="M9:M10">
    <cfRule type="iconSet" priority="240">
      <iconSet>
        <cfvo type="percent" val="0"/>
        <cfvo type="percent" val="12"/>
        <cfvo type="percent" val="13"/>
      </iconSet>
    </cfRule>
    <cfRule type="duplicateValues" dxfId="1054" priority="310"/>
    <cfRule type="iconSet" priority="309">
      <iconSet>
        <cfvo type="percent" val="0"/>
        <cfvo type="percent" val="12"/>
        <cfvo type="percent" val="13"/>
      </iconSet>
    </cfRule>
    <cfRule type="duplicateValues" dxfId="1053" priority="239"/>
  </conditionalFormatting>
  <conditionalFormatting sqref="M11:M12">
    <cfRule type="iconSet" priority="307">
      <iconSet>
        <cfvo type="percent" val="0"/>
        <cfvo type="percent" val="12"/>
        <cfvo type="percent" val="13"/>
      </iconSet>
    </cfRule>
    <cfRule type="duplicateValues" dxfId="1052" priority="308"/>
    <cfRule type="iconSet" priority="238">
      <iconSet>
        <cfvo type="percent" val="0"/>
        <cfvo type="percent" val="12"/>
        <cfvo type="percent" val="13"/>
      </iconSet>
    </cfRule>
    <cfRule type="duplicateValues" dxfId="1051" priority="237"/>
  </conditionalFormatting>
  <conditionalFormatting sqref="M13:M14">
    <cfRule type="duplicateValues" dxfId="1050" priority="235"/>
    <cfRule type="duplicateValues" dxfId="1049" priority="306"/>
    <cfRule type="iconSet" priority="236">
      <iconSet>
        <cfvo type="percent" val="0"/>
        <cfvo type="percent" val="12"/>
        <cfvo type="percent" val="13"/>
      </iconSet>
    </cfRule>
    <cfRule type="iconSet" priority="305">
      <iconSet>
        <cfvo type="percent" val="0"/>
        <cfvo type="percent" val="12"/>
        <cfvo type="percent" val="13"/>
      </iconSet>
    </cfRule>
  </conditionalFormatting>
  <conditionalFormatting sqref="N16:O16 V16 AD16 AI16 AT16">
    <cfRule type="containsText" dxfId="1048" priority="293" operator="containsText" text="ERREUR">
      <formula>NOT(ISERROR(SEARCH("ERREUR",N16)))</formula>
    </cfRule>
    <cfRule type="containsText" dxfId="1047" priority="292" operator="containsText" text="OK">
      <formula>NOT(ISERROR(SEARCH("OK",N16)))</formula>
    </cfRule>
  </conditionalFormatting>
  <conditionalFormatting sqref="U5:U6">
    <cfRule type="iconSet" priority="79">
      <iconSet>
        <cfvo type="percent" val="0"/>
        <cfvo type="percent" val="12"/>
        <cfvo type="percent" val="13"/>
      </iconSet>
    </cfRule>
    <cfRule type="iconSet" priority="69">
      <iconSet>
        <cfvo type="percent" val="0"/>
        <cfvo type="percent" val="12"/>
        <cfvo type="percent" val="13"/>
      </iconSet>
    </cfRule>
    <cfRule type="duplicateValues" dxfId="1046" priority="264"/>
    <cfRule type="iconSet" priority="303">
      <iconSet>
        <cfvo type="percent" val="0"/>
        <cfvo type="percent" val="12"/>
        <cfvo type="percent" val="13"/>
      </iconSet>
    </cfRule>
    <cfRule type="duplicateValues" dxfId="1045" priority="304"/>
    <cfRule type="duplicateValues" dxfId="1044" priority="80"/>
    <cfRule type="duplicateValues" dxfId="1043" priority="100"/>
    <cfRule type="iconSet" priority="99">
      <iconSet>
        <cfvo type="percent" val="0"/>
        <cfvo type="percent" val="12"/>
        <cfvo type="percent" val="13"/>
      </iconSet>
    </cfRule>
    <cfRule type="duplicateValues" dxfId="1042" priority="70"/>
    <cfRule type="iconSet" priority="59">
      <iconSet>
        <cfvo type="percent" val="0"/>
        <cfvo type="percent" val="12"/>
        <cfvo type="percent" val="13"/>
      </iconSet>
    </cfRule>
    <cfRule type="duplicateValues" dxfId="1041" priority="60"/>
    <cfRule type="duplicateValues" dxfId="1040" priority="89"/>
  </conditionalFormatting>
  <conditionalFormatting sqref="U5:U14">
    <cfRule type="iconSet" priority="273">
      <iconSet>
        <cfvo type="percent" val="0"/>
        <cfvo type="percent" val="12"/>
        <cfvo type="percent" val="13"/>
      </iconSet>
    </cfRule>
    <cfRule type="iconSet" priority="98">
      <iconSet>
        <cfvo type="percent" val="0"/>
        <cfvo type="percent" val="12"/>
        <cfvo type="percent" val="13"/>
      </iconSet>
    </cfRule>
  </conditionalFormatting>
  <conditionalFormatting sqref="U7:U8">
    <cfRule type="iconSet" priority="272">
      <iconSet>
        <cfvo type="percent" val="0"/>
        <cfvo type="percent" val="12"/>
        <cfvo type="percent" val="13"/>
      </iconSet>
    </cfRule>
    <cfRule type="duplicateValues" dxfId="1039" priority="68"/>
    <cfRule type="iconSet" priority="67">
      <iconSet>
        <cfvo type="percent" val="0"/>
        <cfvo type="percent" val="12"/>
        <cfvo type="percent" val="13"/>
      </iconSet>
    </cfRule>
    <cfRule type="iconSet" priority="97">
      <iconSet>
        <cfvo type="percent" val="0"/>
        <cfvo type="percent" val="12"/>
        <cfvo type="percent" val="13"/>
      </iconSet>
    </cfRule>
    <cfRule type="duplicateValues" dxfId="1038" priority="96"/>
    <cfRule type="duplicateValues" dxfId="1037" priority="271"/>
    <cfRule type="duplicateValues" dxfId="1036" priority="88"/>
    <cfRule type="iconSet" priority="57">
      <iconSet>
        <cfvo type="percent" val="0"/>
        <cfvo type="percent" val="12"/>
        <cfvo type="percent" val="13"/>
      </iconSet>
    </cfRule>
    <cfRule type="duplicateValues" dxfId="1035" priority="58"/>
    <cfRule type="duplicateValues" dxfId="1034" priority="78"/>
    <cfRule type="duplicateValues" dxfId="1033" priority="302"/>
    <cfRule type="iconSet" priority="301">
      <iconSet>
        <cfvo type="percent" val="0"/>
        <cfvo type="percent" val="12"/>
        <cfvo type="percent" val="13"/>
      </iconSet>
    </cfRule>
    <cfRule type="iconSet" priority="77">
      <iconSet>
        <cfvo type="percent" val="0"/>
        <cfvo type="percent" val="12"/>
        <cfvo type="percent" val="13"/>
      </iconSet>
    </cfRule>
    <cfRule type="iconSet" priority="87">
      <iconSet>
        <cfvo type="percent" val="0"/>
        <cfvo type="percent" val="12"/>
        <cfvo type="percent" val="13"/>
      </iconSet>
    </cfRule>
  </conditionalFormatting>
  <conditionalFormatting sqref="U9:U10">
    <cfRule type="iconSet" priority="270">
      <iconSet>
        <cfvo type="percent" val="0"/>
        <cfvo type="percent" val="12"/>
        <cfvo type="percent" val="13"/>
      </iconSet>
    </cfRule>
    <cfRule type="duplicateValues" dxfId="1032" priority="66"/>
    <cfRule type="iconSet" priority="55">
      <iconSet>
        <cfvo type="percent" val="0"/>
        <cfvo type="percent" val="12"/>
        <cfvo type="percent" val="13"/>
      </iconSet>
    </cfRule>
    <cfRule type="duplicateValues" dxfId="1031" priority="56"/>
    <cfRule type="iconSet" priority="299">
      <iconSet>
        <cfvo type="percent" val="0"/>
        <cfvo type="percent" val="12"/>
        <cfvo type="percent" val="13"/>
      </iconSet>
    </cfRule>
    <cfRule type="duplicateValues" dxfId="1030" priority="76"/>
    <cfRule type="duplicateValues" dxfId="1029" priority="300"/>
    <cfRule type="iconSet" priority="85">
      <iconSet>
        <cfvo type="percent" val="0"/>
        <cfvo type="percent" val="12"/>
        <cfvo type="percent" val="13"/>
      </iconSet>
    </cfRule>
    <cfRule type="duplicateValues" dxfId="1028" priority="94"/>
    <cfRule type="duplicateValues" dxfId="1027" priority="269"/>
    <cfRule type="duplicateValues" dxfId="1026" priority="86"/>
    <cfRule type="iconSet" priority="75">
      <iconSet>
        <cfvo type="percent" val="0"/>
        <cfvo type="percent" val="12"/>
        <cfvo type="percent" val="13"/>
      </iconSet>
    </cfRule>
    <cfRule type="iconSet" priority="65">
      <iconSet>
        <cfvo type="percent" val="0"/>
        <cfvo type="percent" val="12"/>
        <cfvo type="percent" val="13"/>
      </iconSet>
    </cfRule>
    <cfRule type="iconSet" priority="95">
      <iconSet>
        <cfvo type="percent" val="0"/>
        <cfvo type="percent" val="12"/>
        <cfvo type="percent" val="13"/>
      </iconSet>
    </cfRule>
  </conditionalFormatting>
  <conditionalFormatting sqref="U11:U12">
    <cfRule type="duplicateValues" dxfId="1025" priority="298"/>
    <cfRule type="iconSet" priority="83">
      <iconSet>
        <cfvo type="percent" val="0"/>
        <cfvo type="percent" val="12"/>
        <cfvo type="percent" val="13"/>
      </iconSet>
    </cfRule>
    <cfRule type="duplicateValues" dxfId="1024" priority="84"/>
    <cfRule type="iconSet" priority="53">
      <iconSet>
        <cfvo type="percent" val="0"/>
        <cfvo type="percent" val="12"/>
        <cfvo type="percent" val="13"/>
      </iconSet>
    </cfRule>
    <cfRule type="duplicateValues" dxfId="1023" priority="54"/>
    <cfRule type="iconSet" priority="63">
      <iconSet>
        <cfvo type="percent" val="0"/>
        <cfvo type="percent" val="12"/>
        <cfvo type="percent" val="13"/>
      </iconSet>
    </cfRule>
    <cfRule type="duplicateValues" dxfId="1022" priority="64"/>
    <cfRule type="iconSet" priority="73">
      <iconSet>
        <cfvo type="percent" val="0"/>
        <cfvo type="percent" val="12"/>
        <cfvo type="percent" val="13"/>
      </iconSet>
    </cfRule>
    <cfRule type="duplicateValues" dxfId="1021" priority="74"/>
    <cfRule type="duplicateValues" dxfId="1020" priority="267"/>
    <cfRule type="duplicateValues" dxfId="1019" priority="92"/>
    <cfRule type="iconSet" priority="93">
      <iconSet>
        <cfvo type="percent" val="0"/>
        <cfvo type="percent" val="12"/>
        <cfvo type="percent" val="13"/>
      </iconSet>
    </cfRule>
    <cfRule type="iconSet" priority="268">
      <iconSet>
        <cfvo type="percent" val="0"/>
        <cfvo type="percent" val="12"/>
        <cfvo type="percent" val="13"/>
      </iconSet>
    </cfRule>
    <cfRule type="iconSet" priority="297">
      <iconSet>
        <cfvo type="percent" val="0"/>
        <cfvo type="percent" val="12"/>
        <cfvo type="percent" val="13"/>
      </iconSet>
    </cfRule>
  </conditionalFormatting>
  <conditionalFormatting sqref="U13:U14">
    <cfRule type="duplicateValues" dxfId="1018" priority="72"/>
    <cfRule type="iconSet" priority="71">
      <iconSet>
        <cfvo type="percent" val="0"/>
        <cfvo type="percent" val="12"/>
        <cfvo type="percent" val="13"/>
      </iconSet>
    </cfRule>
    <cfRule type="iconSet" priority="61">
      <iconSet>
        <cfvo type="percent" val="0"/>
        <cfvo type="percent" val="12"/>
        <cfvo type="percent" val="13"/>
      </iconSet>
    </cfRule>
    <cfRule type="duplicateValues" dxfId="1017" priority="52"/>
    <cfRule type="iconSet" priority="51">
      <iconSet>
        <cfvo type="percent" val="0"/>
        <cfvo type="percent" val="12"/>
        <cfvo type="percent" val="13"/>
      </iconSet>
    </cfRule>
    <cfRule type="duplicateValues" dxfId="1016" priority="296"/>
    <cfRule type="iconSet" priority="81">
      <iconSet>
        <cfvo type="percent" val="0"/>
        <cfvo type="percent" val="12"/>
        <cfvo type="percent" val="13"/>
      </iconSet>
    </cfRule>
    <cfRule type="duplicateValues" dxfId="1015" priority="82"/>
    <cfRule type="duplicateValues" dxfId="1014" priority="265"/>
    <cfRule type="iconSet" priority="266">
      <iconSet>
        <cfvo type="percent" val="0"/>
        <cfvo type="percent" val="12"/>
        <cfvo type="percent" val="13"/>
      </iconSet>
    </cfRule>
    <cfRule type="duplicateValues" dxfId="1013" priority="62"/>
    <cfRule type="iconSet" priority="91">
      <iconSet>
        <cfvo type="percent" val="0"/>
        <cfvo type="percent" val="12"/>
        <cfvo type="percent" val="13"/>
      </iconSet>
    </cfRule>
    <cfRule type="duplicateValues" dxfId="1012" priority="90"/>
    <cfRule type="iconSet" priority="295">
      <iconSet>
        <cfvo type="percent" val="0"/>
        <cfvo type="percent" val="12"/>
        <cfvo type="percent" val="13"/>
      </iconSet>
    </cfRule>
  </conditionalFormatting>
  <conditionalFormatting sqref="AC5:AC6">
    <cfRule type="iconSet" priority="19">
      <iconSet>
        <cfvo type="percent" val="0"/>
        <cfvo type="percent" val="12"/>
        <cfvo type="percent" val="13"/>
      </iconSet>
    </cfRule>
    <cfRule type="duplicateValues" dxfId="1011" priority="50"/>
    <cfRule type="iconSet" priority="49">
      <iconSet>
        <cfvo type="percent" val="0"/>
        <cfvo type="percent" val="12"/>
        <cfvo type="percent" val="13"/>
      </iconSet>
    </cfRule>
    <cfRule type="duplicateValues" dxfId="1010" priority="285"/>
    <cfRule type="iconSet" priority="284">
      <iconSet>
        <cfvo type="percent" val="0"/>
        <cfvo type="percent" val="12"/>
        <cfvo type="percent" val="13"/>
      </iconSet>
    </cfRule>
    <cfRule type="duplicateValues" dxfId="1009" priority="190"/>
    <cfRule type="duplicateValues" dxfId="1008" priority="30"/>
    <cfRule type="iconSet" priority="29">
      <iconSet>
        <cfvo type="percent" val="0"/>
        <cfvo type="percent" val="12"/>
        <cfvo type="percent" val="13"/>
      </iconSet>
    </cfRule>
    <cfRule type="duplicateValues" dxfId="1007" priority="10"/>
    <cfRule type="iconSet" priority="9">
      <iconSet>
        <cfvo type="percent" val="0"/>
        <cfvo type="percent" val="12"/>
        <cfvo type="percent" val="13"/>
      </iconSet>
    </cfRule>
    <cfRule type="duplicateValues" dxfId="1006" priority="20"/>
    <cfRule type="duplicateValues" dxfId="1005" priority="39"/>
  </conditionalFormatting>
  <conditionalFormatting sqref="AC5:AC14">
    <cfRule type="iconSet" priority="199">
      <iconSet>
        <cfvo type="percent" val="0"/>
        <cfvo type="percent" val="12"/>
        <cfvo type="percent" val="13"/>
      </iconSet>
    </cfRule>
    <cfRule type="iconSet" priority="48">
      <iconSet>
        <cfvo type="percent" val="0"/>
        <cfvo type="percent" val="12"/>
        <cfvo type="percent" val="13"/>
      </iconSet>
    </cfRule>
  </conditionalFormatting>
  <conditionalFormatting sqref="AC7:AC8">
    <cfRule type="iconSet" priority="47">
      <iconSet>
        <cfvo type="percent" val="0"/>
        <cfvo type="percent" val="12"/>
        <cfvo type="percent" val="13"/>
      </iconSet>
    </cfRule>
    <cfRule type="duplicateValues" dxfId="1004" priority="46"/>
    <cfRule type="iconSet" priority="37">
      <iconSet>
        <cfvo type="percent" val="0"/>
        <cfvo type="percent" val="12"/>
        <cfvo type="percent" val="13"/>
      </iconSet>
    </cfRule>
    <cfRule type="duplicateValues" dxfId="1003" priority="18"/>
    <cfRule type="iconSet" priority="282">
      <iconSet>
        <cfvo type="percent" val="0"/>
        <cfvo type="percent" val="12"/>
        <cfvo type="percent" val="13"/>
      </iconSet>
    </cfRule>
    <cfRule type="iconSet" priority="198">
      <iconSet>
        <cfvo type="percent" val="0"/>
        <cfvo type="percent" val="12"/>
        <cfvo type="percent" val="13"/>
      </iconSet>
    </cfRule>
    <cfRule type="duplicateValues" dxfId="1002" priority="283"/>
    <cfRule type="duplicateValues" dxfId="1001" priority="197"/>
    <cfRule type="iconSet" priority="27">
      <iconSet>
        <cfvo type="percent" val="0"/>
        <cfvo type="percent" val="12"/>
        <cfvo type="percent" val="13"/>
      </iconSet>
    </cfRule>
    <cfRule type="duplicateValues" dxfId="1000" priority="38"/>
    <cfRule type="duplicateValues" dxfId="999" priority="28"/>
    <cfRule type="duplicateValues" dxfId="998" priority="8"/>
    <cfRule type="iconSet" priority="7">
      <iconSet>
        <cfvo type="percent" val="0"/>
        <cfvo type="percent" val="12"/>
        <cfvo type="percent" val="13"/>
      </iconSet>
    </cfRule>
    <cfRule type="iconSet" priority="17">
      <iconSet>
        <cfvo type="percent" val="0"/>
        <cfvo type="percent" val="12"/>
        <cfvo type="percent" val="13"/>
      </iconSet>
    </cfRule>
  </conditionalFormatting>
  <conditionalFormatting sqref="AC9:AC10">
    <cfRule type="iconSet" priority="45">
      <iconSet>
        <cfvo type="percent" val="0"/>
        <cfvo type="percent" val="12"/>
        <cfvo type="percent" val="13"/>
      </iconSet>
    </cfRule>
    <cfRule type="duplicateValues" dxfId="997" priority="6"/>
    <cfRule type="iconSet" priority="5">
      <iconSet>
        <cfvo type="percent" val="0"/>
        <cfvo type="percent" val="12"/>
        <cfvo type="percent" val="13"/>
      </iconSet>
    </cfRule>
    <cfRule type="iconSet" priority="196">
      <iconSet>
        <cfvo type="percent" val="0"/>
        <cfvo type="percent" val="12"/>
        <cfvo type="percent" val="13"/>
      </iconSet>
    </cfRule>
    <cfRule type="duplicateValues" dxfId="996" priority="26"/>
    <cfRule type="iconSet" priority="25">
      <iconSet>
        <cfvo type="percent" val="0"/>
        <cfvo type="percent" val="12"/>
        <cfvo type="percent" val="13"/>
      </iconSet>
    </cfRule>
    <cfRule type="iconSet" priority="280">
      <iconSet>
        <cfvo type="percent" val="0"/>
        <cfvo type="percent" val="12"/>
        <cfvo type="percent" val="13"/>
      </iconSet>
    </cfRule>
    <cfRule type="duplicateValues" dxfId="995" priority="195"/>
    <cfRule type="duplicateValues" dxfId="994" priority="36"/>
    <cfRule type="duplicateValues" dxfId="993" priority="16"/>
    <cfRule type="iconSet" priority="15">
      <iconSet>
        <cfvo type="percent" val="0"/>
        <cfvo type="percent" val="12"/>
        <cfvo type="percent" val="13"/>
      </iconSet>
    </cfRule>
    <cfRule type="duplicateValues" dxfId="992" priority="281"/>
    <cfRule type="duplicateValues" dxfId="991" priority="44"/>
    <cfRule type="iconSet" priority="35">
      <iconSet>
        <cfvo type="percent" val="0"/>
        <cfvo type="percent" val="12"/>
        <cfvo type="percent" val="13"/>
      </iconSet>
    </cfRule>
  </conditionalFormatting>
  <conditionalFormatting sqref="AC11:AC12">
    <cfRule type="duplicateValues" dxfId="990" priority="193"/>
    <cfRule type="iconSet" priority="194">
      <iconSet>
        <cfvo type="percent" val="0"/>
        <cfvo type="percent" val="12"/>
        <cfvo type="percent" val="13"/>
      </iconSet>
    </cfRule>
    <cfRule type="iconSet" priority="43">
      <iconSet>
        <cfvo type="percent" val="0"/>
        <cfvo type="percent" val="12"/>
        <cfvo type="percent" val="13"/>
      </iconSet>
    </cfRule>
    <cfRule type="iconSet" priority="278">
      <iconSet>
        <cfvo type="percent" val="0"/>
        <cfvo type="percent" val="12"/>
        <cfvo type="percent" val="13"/>
      </iconSet>
    </cfRule>
    <cfRule type="iconSet" priority="13">
      <iconSet>
        <cfvo type="percent" val="0"/>
        <cfvo type="percent" val="12"/>
        <cfvo type="percent" val="13"/>
      </iconSet>
    </cfRule>
    <cfRule type="iconSet" priority="33">
      <iconSet>
        <cfvo type="percent" val="0"/>
        <cfvo type="percent" val="12"/>
        <cfvo type="percent" val="13"/>
      </iconSet>
    </cfRule>
    <cfRule type="duplicateValues" dxfId="989" priority="42"/>
    <cfRule type="duplicateValues" dxfId="988" priority="24"/>
    <cfRule type="duplicateValues" dxfId="987" priority="34"/>
    <cfRule type="duplicateValues" dxfId="986" priority="279"/>
    <cfRule type="iconSet" priority="23">
      <iconSet>
        <cfvo type="percent" val="0"/>
        <cfvo type="percent" val="12"/>
        <cfvo type="percent" val="13"/>
      </iconSet>
    </cfRule>
    <cfRule type="duplicateValues" dxfId="985" priority="4"/>
    <cfRule type="iconSet" priority="3">
      <iconSet>
        <cfvo type="percent" val="0"/>
        <cfvo type="percent" val="12"/>
        <cfvo type="percent" val="13"/>
      </iconSet>
    </cfRule>
    <cfRule type="duplicateValues" dxfId="984" priority="14"/>
  </conditionalFormatting>
  <conditionalFormatting sqref="AC13:AC14">
    <cfRule type="iconSet" priority="11">
      <iconSet>
        <cfvo type="percent" val="0"/>
        <cfvo type="percent" val="12"/>
        <cfvo type="percent" val="13"/>
      </iconSet>
    </cfRule>
    <cfRule type="duplicateValues" dxfId="983" priority="12"/>
    <cfRule type="iconSet" priority="21">
      <iconSet>
        <cfvo type="percent" val="0"/>
        <cfvo type="percent" val="12"/>
        <cfvo type="percent" val="13"/>
      </iconSet>
    </cfRule>
    <cfRule type="iconSet" priority="31">
      <iconSet>
        <cfvo type="percent" val="0"/>
        <cfvo type="percent" val="12"/>
        <cfvo type="percent" val="13"/>
      </iconSet>
    </cfRule>
    <cfRule type="duplicateValues" dxfId="982" priority="32"/>
    <cfRule type="duplicateValues" dxfId="981" priority="191"/>
    <cfRule type="iconSet" priority="192">
      <iconSet>
        <cfvo type="percent" val="0"/>
        <cfvo type="percent" val="12"/>
        <cfvo type="percent" val="13"/>
      </iconSet>
    </cfRule>
    <cfRule type="duplicateValues" dxfId="980" priority="40"/>
    <cfRule type="iconSet" priority="41">
      <iconSet>
        <cfvo type="percent" val="0"/>
        <cfvo type="percent" val="12"/>
        <cfvo type="percent" val="13"/>
      </iconSet>
    </cfRule>
    <cfRule type="duplicateValues" dxfId="979" priority="22"/>
    <cfRule type="iconSet" priority="276">
      <iconSet>
        <cfvo type="percent" val="0"/>
        <cfvo type="percent" val="12"/>
        <cfvo type="percent" val="13"/>
      </iconSet>
    </cfRule>
    <cfRule type="duplicateValues" dxfId="978" priority="277"/>
    <cfRule type="iconSet" priority="1">
      <iconSet>
        <cfvo type="percent" val="0"/>
        <cfvo type="percent" val="12"/>
        <cfvo type="percent" val="13"/>
      </iconSet>
    </cfRule>
    <cfRule type="duplicateValues" dxfId="977" priority="2"/>
  </conditionalFormatting>
  <conditionalFormatting sqref="AT15 AI15 V15 AD15 N15:O15">
    <cfRule type="colorScale" priority="294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Q5:AQ14">
    <cfRule type="duplicateValues" dxfId="976" priority="315"/>
  </conditionalFormatting>
  <conditionalFormatting sqref="AQ6:AQ14">
    <cfRule type="duplicateValues" dxfId="975" priority="158"/>
    <cfRule type="duplicateValues" dxfId="974" priority="170"/>
    <cfRule type="duplicateValues" dxfId="973" priority="156"/>
    <cfRule type="duplicateValues" dxfId="972" priority="157"/>
    <cfRule type="duplicateValues" dxfId="971" priority="274"/>
    <cfRule type="duplicateValues" dxfId="970" priority="275"/>
  </conditionalFormatting>
  <pageMargins left="0.19" right="0.22" top="0.34" bottom="0.74803149606299213" header="0.19" footer="0.31496062992125984"/>
  <pageSetup paperSize="9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3FCDFF"/>
  </sheetPr>
  <dimension ref="A1:AX39"/>
  <sheetViews>
    <sheetView zoomScale="60" zoomScaleNormal="60" workbookViewId="0">
      <selection activeCell="A27" sqref="A27"/>
    </sheetView>
  </sheetViews>
  <sheetFormatPr baseColWidth="10" defaultColWidth="11.42578125" defaultRowHeight="15"/>
  <cols>
    <col min="1" max="1" width="5.5703125" style="80" customWidth="1"/>
    <col min="2" max="2" width="7.42578125" style="80" customWidth="1"/>
    <col min="3" max="3" width="30.85546875" style="80" customWidth="1"/>
    <col min="4" max="4" width="25.85546875" style="80" customWidth="1"/>
    <col min="5" max="5" width="11.85546875" style="80" customWidth="1"/>
    <col min="6" max="6" width="4.5703125" style="80" customWidth="1"/>
    <col min="7" max="7" width="6.140625" style="80" customWidth="1"/>
    <col min="8" max="8" width="7.5703125" style="80" customWidth="1"/>
    <col min="9" max="9" width="31" style="80" customWidth="1"/>
    <col min="10" max="13" width="8.5703125" style="80" customWidth="1"/>
    <col min="14" max="14" width="7.5703125" style="80" customWidth="1"/>
    <col min="15" max="15" width="7.140625" style="80" customWidth="1"/>
    <col min="16" max="16" width="7.140625" customWidth="1"/>
    <col min="17" max="17" width="31.140625" style="80" customWidth="1"/>
    <col min="18" max="20" width="10.7109375" style="80" customWidth="1"/>
    <col min="21" max="21" width="11" style="80" customWidth="1"/>
    <col min="22" max="22" width="8.5703125" style="80" customWidth="1"/>
    <col min="23" max="23" width="9" style="80" customWidth="1"/>
    <col min="24" max="24" width="7.85546875" style="80" customWidth="1"/>
    <col min="25" max="25" width="31.140625" style="80" customWidth="1"/>
    <col min="26" max="28" width="10.7109375" style="80" customWidth="1"/>
    <col min="29" max="29" width="9.7109375" style="80" customWidth="1"/>
    <col min="30" max="30" width="9.5703125" style="80" customWidth="1"/>
    <col min="31" max="31" width="8.7109375" style="80" customWidth="1"/>
    <col min="32" max="32" width="7.7109375" style="80" customWidth="1"/>
    <col min="33" max="33" width="30.28515625" style="80" customWidth="1"/>
    <col min="34" max="34" width="15.42578125" style="80" customWidth="1"/>
    <col min="35" max="38" width="11.28515625" style="80" customWidth="1"/>
    <col min="39" max="39" width="7.7109375" style="80" customWidth="1"/>
    <col min="40" max="40" width="12.7109375" style="80" hidden="1" customWidth="1"/>
    <col min="41" max="41" width="12" style="80" hidden="1" customWidth="1"/>
    <col min="42" max="42" width="14.140625" style="80" hidden="1" customWidth="1"/>
    <col min="43" max="43" width="16" style="80" customWidth="1"/>
    <col min="44" max="44" width="30.5703125" style="80" customWidth="1"/>
    <col min="45" max="45" width="10.85546875" style="80" customWidth="1"/>
    <col min="46" max="46" width="10.42578125" style="80" customWidth="1"/>
    <col min="47" max="47" width="10.85546875" style="80" customWidth="1"/>
    <col min="48" max="48" width="13.42578125" style="80" customWidth="1"/>
    <col min="49" max="49" width="14.7109375" style="80" customWidth="1"/>
    <col min="50" max="50" width="13.85546875" style="80" customWidth="1"/>
    <col min="51" max="51" width="12.5703125" style="80" customWidth="1"/>
    <col min="52" max="16384" width="11.42578125" style="80"/>
  </cols>
  <sheetData>
    <row r="1" spans="1:49" ht="51.75" customHeight="1">
      <c r="A1" s="422" t="s">
        <v>29</v>
      </c>
      <c r="B1" s="422"/>
      <c r="C1" s="422"/>
      <c r="D1" s="159" t="s">
        <v>30</v>
      </c>
      <c r="E1" s="158"/>
      <c r="F1" s="158"/>
      <c r="G1" s="158"/>
      <c r="H1" s="158"/>
      <c r="I1" s="423" t="s">
        <v>31</v>
      </c>
      <c r="J1" s="423"/>
      <c r="K1" s="423"/>
      <c r="L1" s="423"/>
      <c r="M1" s="423"/>
      <c r="N1" s="1"/>
      <c r="O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9" ht="27" customHeight="1" thickBot="1">
      <c r="A2" s="296"/>
      <c r="B2" s="296"/>
      <c r="C2" s="296"/>
      <c r="D2" s="159"/>
      <c r="E2" s="158"/>
      <c r="F2" s="158"/>
      <c r="G2" s="158"/>
      <c r="H2" s="158"/>
      <c r="I2" s="283"/>
      <c r="J2" s="283"/>
      <c r="K2" s="283"/>
      <c r="L2" s="283"/>
      <c r="M2" s="283"/>
      <c r="N2" s="1"/>
      <c r="O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9" ht="33" customHeight="1" thickBot="1">
      <c r="C3" s="3"/>
      <c r="D3" s="3"/>
      <c r="E3" s="295" t="s">
        <v>15</v>
      </c>
      <c r="F3" s="3"/>
      <c r="G3" s="1"/>
      <c r="H3" s="1"/>
      <c r="I3" s="11" t="s">
        <v>5</v>
      </c>
      <c r="J3" s="1"/>
      <c r="K3" s="416" t="s">
        <v>124</v>
      </c>
      <c r="L3" s="418" t="s">
        <v>123</v>
      </c>
      <c r="M3" s="1"/>
      <c r="N3" s="1"/>
      <c r="O3" s="1"/>
      <c r="P3" s="11"/>
      <c r="Q3" s="11" t="s">
        <v>6</v>
      </c>
      <c r="R3" s="1"/>
      <c r="S3" s="416" t="s">
        <v>124</v>
      </c>
      <c r="T3" s="418" t="s">
        <v>123</v>
      </c>
      <c r="U3" s="1"/>
      <c r="V3" s="1"/>
      <c r="W3" s="1"/>
      <c r="X3" s="11"/>
      <c r="Y3" s="11" t="s">
        <v>7</v>
      </c>
      <c r="Z3" s="1"/>
      <c r="AA3" s="416" t="s">
        <v>124</v>
      </c>
      <c r="AB3" s="418" t="s">
        <v>123</v>
      </c>
      <c r="AC3" s="1"/>
      <c r="AD3" s="1"/>
      <c r="AE3" s="1"/>
      <c r="AF3" s="1"/>
      <c r="AH3" s="436" t="s">
        <v>19</v>
      </c>
      <c r="AI3" s="437"/>
      <c r="AJ3" s="438"/>
      <c r="AK3" s="426" t="s">
        <v>122</v>
      </c>
      <c r="AL3" s="428" t="s">
        <v>123</v>
      </c>
      <c r="AM3"/>
      <c r="AN3" s="439" t="s">
        <v>121</v>
      </c>
      <c r="AO3" s="440"/>
      <c r="AP3" s="441"/>
      <c r="AQ3" s="433" t="s">
        <v>12</v>
      </c>
      <c r="AR3" s="434"/>
      <c r="AS3" s="434"/>
      <c r="AT3" s="434"/>
      <c r="AU3" s="435"/>
      <c r="AV3" s="426" t="s">
        <v>122</v>
      </c>
      <c r="AW3" s="428" t="s">
        <v>123</v>
      </c>
    </row>
    <row r="4" spans="1:49" ht="30" customHeight="1" thickBot="1">
      <c r="A4" s="4"/>
      <c r="B4" s="209"/>
      <c r="C4" s="311" t="s">
        <v>120</v>
      </c>
      <c r="D4" s="14" t="s">
        <v>14</v>
      </c>
      <c r="E4" s="288" t="s">
        <v>70</v>
      </c>
      <c r="F4" s="3"/>
      <c r="G4" s="30"/>
      <c r="H4" s="309" t="s">
        <v>17</v>
      </c>
      <c r="I4" s="340" t="s">
        <v>10</v>
      </c>
      <c r="J4" s="339" t="s">
        <v>4</v>
      </c>
      <c r="K4" s="417"/>
      <c r="L4" s="419"/>
      <c r="M4" s="337" t="s">
        <v>11</v>
      </c>
      <c r="N4" s="338" t="s">
        <v>8</v>
      </c>
      <c r="O4" s="32"/>
      <c r="P4" s="309" t="s">
        <v>17</v>
      </c>
      <c r="Q4" s="340" t="s">
        <v>10</v>
      </c>
      <c r="R4" s="339" t="s">
        <v>4</v>
      </c>
      <c r="S4" s="417"/>
      <c r="T4" s="419"/>
      <c r="U4" s="337" t="s">
        <v>11</v>
      </c>
      <c r="V4" s="338" t="s">
        <v>8</v>
      </c>
      <c r="W4" s="32"/>
      <c r="X4" s="309" t="s">
        <v>17</v>
      </c>
      <c r="Y4" s="340" t="s">
        <v>10</v>
      </c>
      <c r="Z4" s="339" t="s">
        <v>4</v>
      </c>
      <c r="AA4" s="417"/>
      <c r="AB4" s="419"/>
      <c r="AC4" s="337" t="s">
        <v>11</v>
      </c>
      <c r="AD4" s="338" t="s">
        <v>8</v>
      </c>
      <c r="AE4" s="1"/>
      <c r="AF4" s="1"/>
      <c r="AG4" s="220" t="s">
        <v>0</v>
      </c>
      <c r="AH4" s="180" t="s">
        <v>1</v>
      </c>
      <c r="AI4" s="182" t="s">
        <v>2</v>
      </c>
      <c r="AJ4" s="305" t="s">
        <v>11</v>
      </c>
      <c r="AK4" s="443"/>
      <c r="AL4" s="444"/>
      <c r="AM4"/>
      <c r="AN4" s="85" t="s">
        <v>3</v>
      </c>
      <c r="AO4" s="165"/>
      <c r="AP4" s="211" t="s">
        <v>18</v>
      </c>
      <c r="AQ4" s="224" t="s">
        <v>16</v>
      </c>
      <c r="AR4" s="220" t="s">
        <v>0</v>
      </c>
      <c r="AS4" s="218" t="s">
        <v>1</v>
      </c>
      <c r="AT4" s="219" t="s">
        <v>2</v>
      </c>
      <c r="AU4" s="215" t="s">
        <v>11</v>
      </c>
      <c r="AV4" s="427"/>
      <c r="AW4" s="429"/>
    </row>
    <row r="5" spans="1:49" ht="30" customHeight="1">
      <c r="A5" s="6">
        <v>1</v>
      </c>
      <c r="B5" s="183"/>
      <c r="C5" s="183"/>
      <c r="D5" s="184"/>
      <c r="E5" s="289"/>
      <c r="G5" s="292">
        <v>1</v>
      </c>
      <c r="H5" s="424">
        <v>1</v>
      </c>
      <c r="I5" s="39" t="str">
        <f>IF(ISNA(MATCH(G5,$E$5:$E$16,0)),"",INDEX($C$5:$C$16,MATCH(G5,$E$5:$E$16,0)))</f>
        <v/>
      </c>
      <c r="J5" s="39">
        <f>IF(M5+M6=0,0,IF(M5=M6,2,IF(M5&lt;M6,1,5)))</f>
        <v>0</v>
      </c>
      <c r="K5" s="39">
        <f>IF(N6="","",IF(OR(AND(N6&gt;0,N6&lt;5)),1,0))</f>
        <v>0</v>
      </c>
      <c r="L5" s="39">
        <f t="shared" ref="L5:L16" si="0">IF(N5="","",IF(OR(AND(N5&lt;14,N5&gt;7)),1,0))</f>
        <v>0</v>
      </c>
      <c r="M5" s="122"/>
      <c r="N5" s="8">
        <f>SUM(M5-M6)</f>
        <v>0</v>
      </c>
      <c r="O5" s="87"/>
      <c r="P5" s="431">
        <v>10</v>
      </c>
      <c r="Q5" s="69" t="str">
        <f>IF(M5=M6,"",IF(M5&gt;M6,I5,I6))</f>
        <v/>
      </c>
      <c r="R5" s="39">
        <f>IF(U5+U6=0,0,IF(U5=U6,2,IF(U5&lt;U6,1,5)))</f>
        <v>0</v>
      </c>
      <c r="S5" s="39">
        <f>IF(V6="","",IF(OR(AND(V6&gt;0,V6&lt;5)),1,0))</f>
        <v>0</v>
      </c>
      <c r="T5" s="39">
        <f t="shared" ref="T5:T16" si="1">IF(V5="","",IF(OR(AND(V5&lt;14,V5&gt;7)),1,0))</f>
        <v>0</v>
      </c>
      <c r="U5" s="122"/>
      <c r="V5" s="8">
        <f>SUM(U5-U6)</f>
        <v>0</v>
      </c>
      <c r="W5" s="1"/>
      <c r="X5" s="431">
        <v>6</v>
      </c>
      <c r="Y5" s="125" t="str">
        <f>IF(U5=U6," ",IF(U5&gt;U6,Q5,Q6))</f>
        <v xml:space="preserve"> </v>
      </c>
      <c r="Z5" s="39">
        <f>IF(AC5+AC6=0,0,IF(AC5=AC6,2,IF(AC5&lt;AC6,1,5)))</f>
        <v>0</v>
      </c>
      <c r="AA5" s="39">
        <f>IF(AD6="","",IF(OR(AND(AD6&gt;0,AD6&lt;5)),1,0))</f>
        <v>0</v>
      </c>
      <c r="AB5" s="39">
        <f t="shared" ref="AB5:AB16" si="2">IF(AD5="","",IF(OR(AND(AD5&lt;14,AD5&gt;7)),1,0))</f>
        <v>0</v>
      </c>
      <c r="AC5" s="122"/>
      <c r="AD5" s="8">
        <f>SUM(AC5-AC6)</f>
        <v>0</v>
      </c>
      <c r="AE5" s="1"/>
      <c r="AF5" s="12">
        <v>1</v>
      </c>
      <c r="AG5" s="8" t="str">
        <f>+I5</f>
        <v/>
      </c>
      <c r="AH5" s="59">
        <f>SUM(IFERROR(VLOOKUP(AG5,I$5:N$16,2,0),0),IFERROR(VLOOKUP(AG5,I$5:N$16,3,0),0),IFERROR(VLOOKUP(AG5,I$5:N$16,4,0),0),IFERROR(VLOOKUP(AG5,Q$5:V$16,2,0),0),IFERROR(VLOOKUP(AG5,Q$5:V$16,3,0),0),IFERROR(VLOOKUP(AG5,Q$5:V$16,4,0),0),IFERROR(VLOOKUP(AG5,Y$5:AD$16,2,0),0),IFERROR(VLOOKUP(AG5,Y$5:AD$16,3,0),0),IFERROR(VLOOKUP(AG5,Y$5:AD$16,4,0),0))</f>
        <v>0</v>
      </c>
      <c r="AI5" s="59">
        <f>SUM(IFERROR(VLOOKUP(AG5,I$5:N$16,6,0),0),IFERROR(VLOOKUP(AG5,Q$5:V$16,6,0),0),IFERROR(VLOOKUP(AG5,Y$5:AD$16,6,0),0))</f>
        <v>0</v>
      </c>
      <c r="AJ5" s="335">
        <f>SUM(IFERROR(VLOOKUP(AG5,I$5:N$16,5,0),0),IFERROR(VLOOKUP(AG5,Q$5:V$16,5,0),0),IFERROR(VLOOKUP(AG5,Y$5:AD$16,5,0),0))</f>
        <v>0</v>
      </c>
      <c r="AK5" s="341">
        <f>SUM(IFERROR(VLOOKUP(AG5,I$5:N$16,3,0),0),IFERROR(VLOOKUP(AG5,Q$5:V$16,3,0),0),IFERROR(VLOOKUP(AG5,Y$5:AD$16,3,0),0))</f>
        <v>0</v>
      </c>
      <c r="AL5" s="34">
        <f>SUM(IFERROR(VLOOKUP(AG5,I$5:N$16,4,0),0),IFERROR(VLOOKUP(AG5,Q$5:V$16,4,0),0),IFERROR(VLOOKUP(AG5,Y$5:AD$16,4,0),0))</f>
        <v>0</v>
      </c>
      <c r="AM5"/>
      <c r="AN5" s="179" t="str">
        <f>IF(OR(AG5="",AH5="",AI5="",AJ5="",AK5="",AL5=""),"",RANK(AH5,$AH$5:$AH$16)+SUM(-AI5/100)-(+AJ5/10000)-(+AL5/1000000)-(+AK5/10000000)+COUNTIF(AG$5:AG$16,"&lt;="&amp;AG5+1)/1000000000+ROW()/100000000000)</f>
        <v/>
      </c>
      <c r="AO5" s="52"/>
      <c r="AP5" s="53" t="str">
        <f>IF(AG5="","",SMALL(AN$5:AN$16,ROWS(AH$5:AH5)))</f>
        <v/>
      </c>
      <c r="AQ5" s="77" t="str">
        <f>IF(AP5="","",1)</f>
        <v/>
      </c>
      <c r="AR5" s="129" t="str">
        <f t="shared" ref="AR5:AR16" si="3">IF(OR(AG5="",AH5=""),"",INDEX($AG$5:$AG$16,MATCH(AP5,$AN$5:$AN$16,0)))</f>
        <v/>
      </c>
      <c r="AS5" s="73" t="str">
        <f t="shared" ref="AS5:AS16" si="4">IF(AG5="","",INDEX($AH$5:$AH$16,MATCH(AP5,$AN$5:$AN$16,0)))</f>
        <v/>
      </c>
      <c r="AT5" s="229" t="str">
        <f t="shared" ref="AT5:AT16" si="5">IF(AG5="","",INDEX($AI$5:$AI$16,MATCH(AP5,$AN$5:$AN$16,0)))</f>
        <v/>
      </c>
      <c r="AU5" s="273" t="str">
        <f t="shared" ref="AU5:AU16" si="6">IF(AG5="","",INDEX($AJ$5:$AJ$20,MATCH(AP5,$AN$5:$AN$20,0)))</f>
        <v/>
      </c>
      <c r="AV5" s="356">
        <f>IF(AJ5="","",INDEX($AK$5:$AK$20,MATCH(AP5,$AN$5:$AN$20,0)))</f>
        <v>0</v>
      </c>
      <c r="AW5" s="356">
        <f>IF(AJ5="","",INDEX($AL$5:$AL$20,MATCH(AP5,$AN$5:$AN$20,0)))</f>
        <v>0</v>
      </c>
    </row>
    <row r="6" spans="1:49" ht="30" customHeight="1" thickBot="1">
      <c r="A6" s="7">
        <v>2</v>
      </c>
      <c r="B6" s="185"/>
      <c r="C6" s="185"/>
      <c r="D6" s="186"/>
      <c r="E6" s="290"/>
      <c r="G6" s="293">
        <v>2</v>
      </c>
      <c r="H6" s="425"/>
      <c r="I6" s="59" t="str">
        <f t="shared" ref="I6:I16" si="7">IF(ISNA(MATCH(G6,$E$5:$E$16,0)),"",INDEX($C$5:$C$16,MATCH(G6,$E$5:$E$16,0)))</f>
        <v/>
      </c>
      <c r="J6" s="59">
        <f>IF(M5+M6=0,0,IF(M5=M6,2,IF(M5&gt;M6,1,5)))</f>
        <v>0</v>
      </c>
      <c r="K6" s="59">
        <f>IF(N5="","",IF(OR(AND(N5&gt;0,N5&lt;5)),1,0))</f>
        <v>0</v>
      </c>
      <c r="L6" s="59">
        <f t="shared" si="0"/>
        <v>0</v>
      </c>
      <c r="M6" s="123"/>
      <c r="N6" s="9">
        <f>SUM(M6-M5)</f>
        <v>0</v>
      </c>
      <c r="O6" s="87"/>
      <c r="P6" s="432"/>
      <c r="Q6" s="105" t="str">
        <f>IF(M7=M8," ",IF(M7&gt;M8,I7,I8))</f>
        <v xml:space="preserve"> </v>
      </c>
      <c r="R6" s="59">
        <f>IF(U5+U6=0,0,IF(U5=U6,2,IF(U5&gt;U6,1,5)))</f>
        <v>0</v>
      </c>
      <c r="S6" s="59">
        <f>IF(V5="","",IF(OR(AND(V5&gt;0,V5&lt;5)),1,0))</f>
        <v>0</v>
      </c>
      <c r="T6" s="59">
        <f t="shared" si="1"/>
        <v>0</v>
      </c>
      <c r="U6" s="123"/>
      <c r="V6" s="9">
        <f>SUM(U6-U5)</f>
        <v>0</v>
      </c>
      <c r="W6" s="1"/>
      <c r="X6" s="432"/>
      <c r="Y6" s="71" t="str">
        <f>IF(U7=U8," ",IF(U7&gt;U8,Q7,Q8))</f>
        <v xml:space="preserve"> </v>
      </c>
      <c r="Z6" s="47">
        <f>IF(AC5+AC6=0,0,IF(AC5=AC6,2,IF(AC5&gt;AC6,1,5)))</f>
        <v>0</v>
      </c>
      <c r="AA6" s="59">
        <f>IF(AD5="","",IF(OR(AND(AD5&gt;0,AD5&lt;5)),1,0))</f>
        <v>0</v>
      </c>
      <c r="AB6" s="59">
        <f t="shared" si="2"/>
        <v>0</v>
      </c>
      <c r="AC6" s="123"/>
      <c r="AD6" s="9">
        <f>SUM(AC6-AC5)</f>
        <v>0</v>
      </c>
      <c r="AE6" s="1"/>
      <c r="AF6" s="13">
        <v>2</v>
      </c>
      <c r="AG6" s="126" t="str">
        <f t="shared" ref="AG6:AG16" si="8">+I6</f>
        <v/>
      </c>
      <c r="AH6" s="59">
        <f t="shared" ref="AH6:AH16" si="9">SUM(IFERROR(VLOOKUP(AG6,I$5:N$16,2,0),0),IFERROR(VLOOKUP(AG6,I$5:N$16,3,0),0),IFERROR(VLOOKUP(AG6,I$5:N$16,4,0),0),IFERROR(VLOOKUP(AG6,Q$5:V$16,2,0),0),IFERROR(VLOOKUP(AG6,Q$5:V$16,3,0),0),IFERROR(VLOOKUP(AG6,Q$5:V$16,4,0),0),IFERROR(VLOOKUP(AG6,Y$5:AD$16,2,0),0),IFERROR(VLOOKUP(AG6,Y$5:AD$16,3,0),0),IFERROR(VLOOKUP(AG6,Y$5:AD$16,4,0),0))</f>
        <v>0</v>
      </c>
      <c r="AI6" s="59">
        <f t="shared" ref="AI6:AI16" si="10">SUM(IFERROR(VLOOKUP(AG6,I$5:N$16,6,0),0),IFERROR(VLOOKUP(AG6,Q$5:V$16,6,0),0),IFERROR(VLOOKUP(AG6,Y$5:AD$16,6,0),0))</f>
        <v>0</v>
      </c>
      <c r="AJ6" s="335">
        <f t="shared" ref="AJ6:AJ16" si="11">SUM(IFERROR(VLOOKUP(AG6,I$5:N$16,5,0),0),IFERROR(VLOOKUP(AG6,Q$5:V$16,5,0),0),IFERROR(VLOOKUP(AG6,Y$5:AD$16,5,0),0))</f>
        <v>0</v>
      </c>
      <c r="AK6" s="342">
        <f t="shared" ref="AK6:AK16" si="12">SUM(IFERROR(VLOOKUP(AG6,I$5:N$16,3,0),0),IFERROR(VLOOKUP(AG6,Q$5:V$16,3,0),0),IFERROR(VLOOKUP(AG6,Y$5:AD$16,3,0),0))</f>
        <v>0</v>
      </c>
      <c r="AL6" s="36">
        <f t="shared" ref="AL6:AL16" si="13">SUM(IFERROR(VLOOKUP(AG6,I$5:N$16,4,0),0),IFERROR(VLOOKUP(AG6,Q$5:V$16,4,0),0),IFERROR(VLOOKUP(AG6,Y$5:AD$16,4,0),0))</f>
        <v>0</v>
      </c>
      <c r="AM6"/>
      <c r="AN6" s="179" t="str">
        <f t="shared" ref="AN6:AN15" si="14">IF(OR(AG6="",AH6="",AI6="",AJ6="",AK6="",AL6=""),"",RANK(AH6,$AH$5:$AH$16)+SUM(-AI6/100)-(+AJ6/10000)-(+AL6/1000000)-(+AK6/10000000)+COUNTIF(AG$5:AG$16,"&lt;="&amp;AG6+1)/1000000000+ROW()/100000000000)</f>
        <v/>
      </c>
      <c r="AO6" s="26"/>
      <c r="AP6" s="42" t="str">
        <f>IF(AG6="","",SMALL(AN$5:AN$16,ROWS(AH$5:AH6)))</f>
        <v/>
      </c>
      <c r="AQ6" s="64" t="str">
        <f>IF(AP6="","",IF(AND(AS5=AS6,AT5=AT6,AU5=AU6,AW5=AW6,AV5=AV6),AQ5,$AQ$5+1))</f>
        <v/>
      </c>
      <c r="AR6" s="37" t="str">
        <f t="shared" si="3"/>
        <v/>
      </c>
      <c r="AS6" s="136" t="str">
        <f t="shared" si="4"/>
        <v/>
      </c>
      <c r="AT6" s="230" t="str">
        <f t="shared" si="5"/>
        <v/>
      </c>
      <c r="AU6" s="274" t="str">
        <f t="shared" si="6"/>
        <v/>
      </c>
      <c r="AV6" s="281">
        <f t="shared" ref="AV6:AV16" si="15">IF(AJ6="","",INDEX($AK$5:$AK$20,MATCH(AP6,$AN$5:$AN$20,0)))</f>
        <v>0</v>
      </c>
      <c r="AW6" s="356">
        <f t="shared" ref="AW6:AW16" si="16">IF(AJ6="","",INDEX($AL$5:$AL$20,MATCH(AP6,$AN$5:$AN$20,0)))</f>
        <v>0</v>
      </c>
    </row>
    <row r="7" spans="1:49" ht="30" customHeight="1">
      <c r="A7" s="7">
        <v>3</v>
      </c>
      <c r="B7" s="185"/>
      <c r="C7" s="185"/>
      <c r="D7" s="186"/>
      <c r="E7" s="290"/>
      <c r="G7" s="293">
        <v>3</v>
      </c>
      <c r="H7" s="424">
        <v>2</v>
      </c>
      <c r="I7" s="39" t="str">
        <f t="shared" si="7"/>
        <v/>
      </c>
      <c r="J7" s="39">
        <f>IF(M7+M8=0,0,IF(M7=M8,2,IF(M7&lt;M8,1,5)))</f>
        <v>0</v>
      </c>
      <c r="K7" s="39">
        <f>IF(N8="","",IF(OR(AND(N8&gt;0,N8&lt;5)),1,0))</f>
        <v>0</v>
      </c>
      <c r="L7" s="39">
        <f t="shared" si="0"/>
        <v>0</v>
      </c>
      <c r="M7" s="122"/>
      <c r="N7" s="8">
        <f>SUM(M7-M8)</f>
        <v>0</v>
      </c>
      <c r="O7" s="87"/>
      <c r="P7" s="431">
        <v>9</v>
      </c>
      <c r="Q7" s="69" t="str">
        <f>IF(M9=M10," ",IF(M9&gt;M10,I9,I10))</f>
        <v xml:space="preserve"> </v>
      </c>
      <c r="R7" s="39">
        <f>IF(U7+U8=0,0,IF(U7=U8,2,IF(U7&lt;U8,1,5)))</f>
        <v>0</v>
      </c>
      <c r="S7" s="39">
        <f>IF(V8="","",IF(OR(AND(V8&gt;0,V8&lt;5)),1,0))</f>
        <v>0</v>
      </c>
      <c r="T7" s="39">
        <f t="shared" si="1"/>
        <v>0</v>
      </c>
      <c r="U7" s="122"/>
      <c r="V7" s="8">
        <f>SUM(U7-U8)</f>
        <v>0</v>
      </c>
      <c r="W7" s="1"/>
      <c r="X7" s="431">
        <v>5</v>
      </c>
      <c r="Y7" s="89" t="str">
        <f>IF(U9=U10," ",IF(U9&gt;U10,Q9,Q10))</f>
        <v xml:space="preserve"> </v>
      </c>
      <c r="Z7" s="39">
        <f>IF(AC7+AC8=0,0,IF(AC7=AC8,2,IF(AC7&lt;AC8,1,5)))</f>
        <v>0</v>
      </c>
      <c r="AA7" s="39">
        <f>IF(AD8="","",IF(OR(AND(AD8&gt;0,AD8&lt;5)),1,0))</f>
        <v>0</v>
      </c>
      <c r="AB7" s="39">
        <f t="shared" si="2"/>
        <v>0</v>
      </c>
      <c r="AC7" s="122"/>
      <c r="AD7" s="8">
        <f>SUM(AC7-AC8)</f>
        <v>0</v>
      </c>
      <c r="AE7" s="1"/>
      <c r="AF7" s="13">
        <v>3</v>
      </c>
      <c r="AG7" s="126" t="str">
        <f t="shared" si="8"/>
        <v/>
      </c>
      <c r="AH7" s="59">
        <f t="shared" si="9"/>
        <v>0</v>
      </c>
      <c r="AI7" s="59">
        <f t="shared" si="10"/>
        <v>0</v>
      </c>
      <c r="AJ7" s="335">
        <f t="shared" si="11"/>
        <v>0</v>
      </c>
      <c r="AK7" s="342">
        <f t="shared" si="12"/>
        <v>0</v>
      </c>
      <c r="AL7" s="36">
        <f t="shared" si="13"/>
        <v>0</v>
      </c>
      <c r="AM7"/>
      <c r="AN7" s="179" t="str">
        <f t="shared" si="14"/>
        <v/>
      </c>
      <c r="AO7" s="26"/>
      <c r="AP7" s="42" t="str">
        <f>IF(AG7="","",SMALL(AN$5:AN$16,ROWS(AH$5:AH7)))</f>
        <v/>
      </c>
      <c r="AQ7" s="64" t="str">
        <f>IF(AP7="","",IF(AND(AS6=AS7,AT6=AT7,AU6=AU7,AW6=AW7,AV6=AV7),AQ6,$AQ$5+2))</f>
        <v/>
      </c>
      <c r="AR7" s="37" t="str">
        <f t="shared" si="3"/>
        <v/>
      </c>
      <c r="AS7" s="136" t="str">
        <f t="shared" si="4"/>
        <v/>
      </c>
      <c r="AT7" s="230" t="str">
        <f t="shared" si="5"/>
        <v/>
      </c>
      <c r="AU7" s="274" t="str">
        <f t="shared" si="6"/>
        <v/>
      </c>
      <c r="AV7" s="281">
        <f t="shared" si="15"/>
        <v>0</v>
      </c>
      <c r="AW7" s="356">
        <f t="shared" si="16"/>
        <v>0</v>
      </c>
    </row>
    <row r="8" spans="1:49" ht="30" customHeight="1" thickBot="1">
      <c r="A8" s="7">
        <v>4</v>
      </c>
      <c r="B8" s="185"/>
      <c r="C8" s="185"/>
      <c r="D8" s="186"/>
      <c r="E8" s="290"/>
      <c r="G8" s="293">
        <v>4</v>
      </c>
      <c r="H8" s="425"/>
      <c r="I8" s="59" t="str">
        <f t="shared" si="7"/>
        <v/>
      </c>
      <c r="J8" s="40">
        <f>IF(M7+M8=0,0,IF(M7=M8,2,IF(M7&gt;M8,1,5)))</f>
        <v>0</v>
      </c>
      <c r="K8" s="59">
        <f>IF(N7="","",IF(OR(AND(N7&gt;0,N7&lt;5)),1,0))</f>
        <v>0</v>
      </c>
      <c r="L8" s="59">
        <f t="shared" si="0"/>
        <v>0</v>
      </c>
      <c r="M8" s="123"/>
      <c r="N8" s="9">
        <f>SUM(M8-M7)</f>
        <v>0</v>
      </c>
      <c r="O8" s="87"/>
      <c r="P8" s="432"/>
      <c r="Q8" s="109" t="str">
        <f>IF(M11=M12," ",IF(M11&gt;M12,I11,I12))</f>
        <v xml:space="preserve"> </v>
      </c>
      <c r="R8" s="40">
        <f>IF(U7+U8=0,0,IF(U7=U8,2,IF(U7&gt;U8,1,5)))</f>
        <v>0</v>
      </c>
      <c r="S8" s="59">
        <f>IF(V7="","",IF(OR(AND(V7&gt;0,V7&lt;5)),1,0))</f>
        <v>0</v>
      </c>
      <c r="T8" s="59">
        <f t="shared" si="1"/>
        <v>0</v>
      </c>
      <c r="U8" s="123"/>
      <c r="V8" s="9">
        <f>SUM(U8-U7)</f>
        <v>0</v>
      </c>
      <c r="W8" s="1"/>
      <c r="X8" s="432"/>
      <c r="Y8" s="155" t="str">
        <f>IF(U11=U12," ",IF(U11&gt;U12,Q11,Q12))</f>
        <v xml:space="preserve"> </v>
      </c>
      <c r="Z8" s="47">
        <f>IF(AC7+AC8=0,0,IF(AC7=AC8,2,IF(AC7&gt;AC8,1,5)))</f>
        <v>0</v>
      </c>
      <c r="AA8" s="59">
        <f>IF(AD7="","",IF(OR(AND(AD7&gt;0,AD7&lt;5)),1,0))</f>
        <v>0</v>
      </c>
      <c r="AB8" s="59">
        <f t="shared" si="2"/>
        <v>0</v>
      </c>
      <c r="AC8" s="123"/>
      <c r="AD8" s="9">
        <f>SUM(AC8-AC7)</f>
        <v>0</v>
      </c>
      <c r="AE8" s="1"/>
      <c r="AF8" s="13">
        <v>4</v>
      </c>
      <c r="AG8" s="126" t="str">
        <f t="shared" si="8"/>
        <v/>
      </c>
      <c r="AH8" s="59">
        <f t="shared" si="9"/>
        <v>0</v>
      </c>
      <c r="AI8" s="59">
        <f t="shared" si="10"/>
        <v>0</v>
      </c>
      <c r="AJ8" s="335">
        <f t="shared" si="11"/>
        <v>0</v>
      </c>
      <c r="AK8" s="342">
        <f t="shared" si="12"/>
        <v>0</v>
      </c>
      <c r="AL8" s="36">
        <f t="shared" si="13"/>
        <v>0</v>
      </c>
      <c r="AM8"/>
      <c r="AN8" s="179" t="str">
        <f t="shared" si="14"/>
        <v/>
      </c>
      <c r="AO8" s="26"/>
      <c r="AP8" s="42" t="str">
        <f>IF(AG8="","",SMALL(AN$5:AN$16,ROWS(AH$5:AH8)))</f>
        <v/>
      </c>
      <c r="AQ8" s="64" t="str">
        <f>IF(AP8="","",IF(AND(AS7=AS8,AT7=AT8,AU7=AU8,AW7=AW8,AV7=AV8),AQ7,$AQ$5+3))</f>
        <v/>
      </c>
      <c r="AR8" s="37" t="str">
        <f t="shared" si="3"/>
        <v/>
      </c>
      <c r="AS8" s="136" t="str">
        <f t="shared" si="4"/>
        <v/>
      </c>
      <c r="AT8" s="230" t="str">
        <f t="shared" si="5"/>
        <v/>
      </c>
      <c r="AU8" s="274" t="str">
        <f t="shared" si="6"/>
        <v/>
      </c>
      <c r="AV8" s="281">
        <f t="shared" si="15"/>
        <v>0</v>
      </c>
      <c r="AW8" s="356">
        <f t="shared" si="16"/>
        <v>0</v>
      </c>
    </row>
    <row r="9" spans="1:49" ht="30" customHeight="1">
      <c r="A9" s="7">
        <v>5</v>
      </c>
      <c r="B9" s="185"/>
      <c r="C9" s="185"/>
      <c r="D9" s="186"/>
      <c r="E9" s="290"/>
      <c r="G9" s="293">
        <v>5</v>
      </c>
      <c r="H9" s="424">
        <v>3</v>
      </c>
      <c r="I9" s="39" t="str">
        <f t="shared" si="7"/>
        <v/>
      </c>
      <c r="J9" s="39">
        <f>IF(M9+M10=0,0,IF(M9=M10,2,IF(M9&lt;M10,1,5)))</f>
        <v>0</v>
      </c>
      <c r="K9" s="39">
        <f>IF(N10="","",IF(OR(AND(N10&gt;0,N10&lt;5)),1,0))</f>
        <v>0</v>
      </c>
      <c r="L9" s="39">
        <f t="shared" si="0"/>
        <v>0</v>
      </c>
      <c r="M9" s="122"/>
      <c r="N9" s="8">
        <f>SUM(M9-M10)</f>
        <v>0</v>
      </c>
      <c r="O9" s="87"/>
      <c r="P9" s="431">
        <v>8</v>
      </c>
      <c r="Q9" s="69" t="str">
        <f>IF(M13=M14," ",IF(M13&gt;M14,I13,I14))</f>
        <v xml:space="preserve"> </v>
      </c>
      <c r="R9" s="39">
        <f>IF(U9+U10=0,0,IF(U9=U10,2,IF(U9&lt;U10,1,5)))</f>
        <v>0</v>
      </c>
      <c r="S9" s="39">
        <f>IF(V10="","",IF(OR(AND(V10&gt;0,V10&lt;5)),1,0))</f>
        <v>0</v>
      </c>
      <c r="T9" s="39">
        <f t="shared" si="1"/>
        <v>0</v>
      </c>
      <c r="U9" s="122"/>
      <c r="V9" s="8">
        <f>SUM(U9-U10)</f>
        <v>0</v>
      </c>
      <c r="W9" s="1"/>
      <c r="X9" s="431">
        <v>4</v>
      </c>
      <c r="Y9" s="151" t="str">
        <f>IF(U13=U14," ",IF(U13&gt;U14,Q13,Q14))</f>
        <v xml:space="preserve"> </v>
      </c>
      <c r="Z9" s="39">
        <f>IF(AC9+AC10=0,0,IF(AC9=AC10,2,IF(AC9&lt;AC10,1,5)))</f>
        <v>0</v>
      </c>
      <c r="AA9" s="39">
        <f>IF(AD10="","",IF(OR(AND(AD10&gt;0,AD10&lt;5)),1,0))</f>
        <v>0</v>
      </c>
      <c r="AB9" s="39">
        <f t="shared" si="2"/>
        <v>0</v>
      </c>
      <c r="AC9" s="122"/>
      <c r="AD9" s="8">
        <f>SUM(AC9-AC10)</f>
        <v>0</v>
      </c>
      <c r="AE9" s="1"/>
      <c r="AF9" s="13">
        <v>5</v>
      </c>
      <c r="AG9" s="126" t="str">
        <f t="shared" si="8"/>
        <v/>
      </c>
      <c r="AH9" s="59">
        <f t="shared" si="9"/>
        <v>0</v>
      </c>
      <c r="AI9" s="59">
        <f t="shared" si="10"/>
        <v>0</v>
      </c>
      <c r="AJ9" s="335">
        <f t="shared" si="11"/>
        <v>0</v>
      </c>
      <c r="AK9" s="342">
        <f t="shared" si="12"/>
        <v>0</v>
      </c>
      <c r="AL9" s="36">
        <f t="shared" si="13"/>
        <v>0</v>
      </c>
      <c r="AM9"/>
      <c r="AN9" s="179" t="str">
        <f t="shared" si="14"/>
        <v/>
      </c>
      <c r="AO9" s="26"/>
      <c r="AP9" s="42" t="str">
        <f>IF(AG9="","",SMALL(AN$5:AN$16,ROWS(AH$5:AH9)))</f>
        <v/>
      </c>
      <c r="AQ9" s="64" t="str">
        <f>IF(AP9="","",IF(AND(AS8=AS9,AT8=AT9,AU8=AU9,AW8=AW9,AV8=AV9),AQ8,$AQ$5+4))</f>
        <v/>
      </c>
      <c r="AR9" s="37" t="str">
        <f t="shared" si="3"/>
        <v/>
      </c>
      <c r="AS9" s="136" t="str">
        <f t="shared" si="4"/>
        <v/>
      </c>
      <c r="AT9" s="230" t="str">
        <f t="shared" si="5"/>
        <v/>
      </c>
      <c r="AU9" s="274" t="str">
        <f t="shared" si="6"/>
        <v/>
      </c>
      <c r="AV9" s="281">
        <f t="shared" si="15"/>
        <v>0</v>
      </c>
      <c r="AW9" s="356">
        <f t="shared" si="16"/>
        <v>0</v>
      </c>
    </row>
    <row r="10" spans="1:49" ht="30" customHeight="1" thickBot="1">
      <c r="A10" s="7">
        <v>6</v>
      </c>
      <c r="B10" s="185"/>
      <c r="C10" s="185"/>
      <c r="D10" s="186"/>
      <c r="E10" s="290"/>
      <c r="G10" s="293">
        <v>6</v>
      </c>
      <c r="H10" s="425"/>
      <c r="I10" s="59" t="str">
        <f t="shared" si="7"/>
        <v/>
      </c>
      <c r="J10" s="40">
        <f>IF(M9+M10=0,0,IF(M9=M10,2,IF(M9&gt;M10,1,5)))</f>
        <v>0</v>
      </c>
      <c r="K10" s="59">
        <f>IF(N9="","",IF(OR(AND(N9&gt;0,N9&lt;5)),1,0))</f>
        <v>0</v>
      </c>
      <c r="L10" s="59">
        <f t="shared" si="0"/>
        <v>0</v>
      </c>
      <c r="M10" s="123"/>
      <c r="N10" s="9">
        <f>SUM(M10-M9)</f>
        <v>0</v>
      </c>
      <c r="O10" s="87"/>
      <c r="P10" s="432"/>
      <c r="Q10" s="109" t="str">
        <f>IF(M15=M16," ",IF(M15&gt;M16,I15,I16))</f>
        <v xml:space="preserve"> </v>
      </c>
      <c r="R10" s="40">
        <f>IF(U9+U10=0,0,IF(U9=U10,2,IF(U9&gt;U10,1,5)))</f>
        <v>0</v>
      </c>
      <c r="S10" s="59">
        <f>IF(V9="","",IF(OR(AND(V9&gt;0,V9&lt;5)),1,0))</f>
        <v>0</v>
      </c>
      <c r="T10" s="59">
        <f t="shared" si="1"/>
        <v>0</v>
      </c>
      <c r="U10" s="123"/>
      <c r="V10" s="9">
        <f>SUM(U10-U9)</f>
        <v>0</v>
      </c>
      <c r="W10" s="1"/>
      <c r="X10" s="432"/>
      <c r="Y10" s="166" t="str">
        <f>IF(U15=U16," ",IF(U15&gt;U16,Q15,Q16))</f>
        <v xml:space="preserve"> </v>
      </c>
      <c r="Z10" s="47">
        <f>IF(AC9+AC10=0,0,IF(AC9=AC10,2,IF(AC9&gt;AC10,1,5)))</f>
        <v>0</v>
      </c>
      <c r="AA10" s="59">
        <f>IF(AD9="","",IF(OR(AND(AD9&gt;0,AD9&lt;5)),1,0))</f>
        <v>0</v>
      </c>
      <c r="AB10" s="59">
        <f t="shared" si="2"/>
        <v>0</v>
      </c>
      <c r="AC10" s="123"/>
      <c r="AD10" s="9">
        <f>SUM(AC10-AC9)</f>
        <v>0</v>
      </c>
      <c r="AE10" s="1"/>
      <c r="AF10" s="13">
        <v>6</v>
      </c>
      <c r="AG10" s="126" t="str">
        <f t="shared" si="8"/>
        <v/>
      </c>
      <c r="AH10" s="59">
        <f t="shared" si="9"/>
        <v>0</v>
      </c>
      <c r="AI10" s="59">
        <f t="shared" si="10"/>
        <v>0</v>
      </c>
      <c r="AJ10" s="335">
        <f t="shared" si="11"/>
        <v>0</v>
      </c>
      <c r="AK10" s="342">
        <f t="shared" si="12"/>
        <v>0</v>
      </c>
      <c r="AL10" s="36">
        <f t="shared" si="13"/>
        <v>0</v>
      </c>
      <c r="AM10"/>
      <c r="AN10" s="179" t="str">
        <f t="shared" si="14"/>
        <v/>
      </c>
      <c r="AO10" s="26"/>
      <c r="AP10" s="42" t="str">
        <f>IF(AG10="","",SMALL(AN$5:AN$16,ROWS(AH$5:AH10)))</f>
        <v/>
      </c>
      <c r="AQ10" s="64" t="str">
        <f>IF(AP10="","",IF(AND(AS9=AS10,AT9=AT10,AU9=AU10,AW9=AW10,AV9=AV10),AQ9,$AQ$5+5))</f>
        <v/>
      </c>
      <c r="AR10" s="37" t="str">
        <f t="shared" si="3"/>
        <v/>
      </c>
      <c r="AS10" s="136" t="str">
        <f t="shared" si="4"/>
        <v/>
      </c>
      <c r="AT10" s="230" t="str">
        <f t="shared" si="5"/>
        <v/>
      </c>
      <c r="AU10" s="274" t="str">
        <f t="shared" si="6"/>
        <v/>
      </c>
      <c r="AV10" s="281">
        <f t="shared" si="15"/>
        <v>0</v>
      </c>
      <c r="AW10" s="356">
        <f t="shared" si="16"/>
        <v>0</v>
      </c>
    </row>
    <row r="11" spans="1:49" ht="30" customHeight="1">
      <c r="A11" s="7">
        <v>7</v>
      </c>
      <c r="B11" s="185"/>
      <c r="C11" s="185"/>
      <c r="D11" s="186"/>
      <c r="E11" s="290"/>
      <c r="G11" s="293">
        <v>7</v>
      </c>
      <c r="H11" s="424">
        <v>4</v>
      </c>
      <c r="I11" s="39" t="str">
        <f t="shared" si="7"/>
        <v/>
      </c>
      <c r="J11" s="39">
        <f>IF(M11+M12=0,0,IF(M11=M12,2,IF(M11&lt;M12,1,5)))</f>
        <v>0</v>
      </c>
      <c r="K11" s="39">
        <f>IF(N12="","",IF(OR(AND(N12&gt;0,N12&lt;5)),1,0))</f>
        <v>0</v>
      </c>
      <c r="L11" s="39">
        <f t="shared" si="0"/>
        <v>0</v>
      </c>
      <c r="M11" s="122"/>
      <c r="N11" s="8">
        <f>SUM(M11-M12)</f>
        <v>0</v>
      </c>
      <c r="O11" s="87"/>
      <c r="P11" s="442">
        <v>7</v>
      </c>
      <c r="Q11" s="43" t="str">
        <f>IF(M5=M6," ",IF(M5&lt;M6,I5,I6))</f>
        <v xml:space="preserve"> </v>
      </c>
      <c r="R11" s="39">
        <f>IF(U11+U12=0,0,IF(U11=U12,2,IF(U11&lt;U12,1,5)))</f>
        <v>0</v>
      </c>
      <c r="S11" s="39">
        <f>IF(V12="","",IF(OR(AND(V12&gt;0,V12&lt;5)),1,0))</f>
        <v>0</v>
      </c>
      <c r="T11" s="39">
        <f t="shared" si="1"/>
        <v>0</v>
      </c>
      <c r="U11" s="122"/>
      <c r="V11" s="8">
        <f>SUM(U11-U12)</f>
        <v>0</v>
      </c>
      <c r="W11" s="1"/>
      <c r="X11" s="431">
        <v>3</v>
      </c>
      <c r="Y11" s="98" t="str">
        <f>IF(U5=U6," ",IF(U5&lt;U6,Q5,Q6))</f>
        <v xml:space="preserve"> </v>
      </c>
      <c r="Z11" s="39">
        <f>IF(AC11+AC12=0,0,IF(AC11=AC12,2,IF(AC11&lt;AC12,1,5)))</f>
        <v>0</v>
      </c>
      <c r="AA11" s="39">
        <f>IF(AD12="","",IF(OR(AND(AD12&gt;0,AD12&lt;5)),1,0))</f>
        <v>0</v>
      </c>
      <c r="AB11" s="39">
        <f t="shared" si="2"/>
        <v>0</v>
      </c>
      <c r="AC11" s="122"/>
      <c r="AD11" s="8">
        <f>SUM(AC11-AC12)</f>
        <v>0</v>
      </c>
      <c r="AE11" s="1"/>
      <c r="AF11" s="13">
        <v>7</v>
      </c>
      <c r="AG11" s="126" t="str">
        <f t="shared" si="8"/>
        <v/>
      </c>
      <c r="AH11" s="59">
        <f t="shared" si="9"/>
        <v>0</v>
      </c>
      <c r="AI11" s="59">
        <f t="shared" si="10"/>
        <v>0</v>
      </c>
      <c r="AJ11" s="335">
        <f t="shared" si="11"/>
        <v>0</v>
      </c>
      <c r="AK11" s="342">
        <f t="shared" si="12"/>
        <v>0</v>
      </c>
      <c r="AL11" s="36">
        <f t="shared" si="13"/>
        <v>0</v>
      </c>
      <c r="AM11"/>
      <c r="AN11" s="179" t="str">
        <f t="shared" si="14"/>
        <v/>
      </c>
      <c r="AO11" s="26"/>
      <c r="AP11" s="42" t="str">
        <f>IF(AG11="","",SMALL(AN$5:AN$16,ROWS(AH$5:AH11)))</f>
        <v/>
      </c>
      <c r="AQ11" s="64" t="str">
        <f>IF(AP11="","",IF(AND(AS10=AS11,AT10=AT11,AU10=AU11,AW10=AW11,AV10=AV11),AQ10,$AQ$5+6))</f>
        <v/>
      </c>
      <c r="AR11" s="37" t="str">
        <f t="shared" si="3"/>
        <v/>
      </c>
      <c r="AS11" s="136" t="str">
        <f t="shared" si="4"/>
        <v/>
      </c>
      <c r="AT11" s="230" t="str">
        <f t="shared" si="5"/>
        <v/>
      </c>
      <c r="AU11" s="274" t="str">
        <f t="shared" si="6"/>
        <v/>
      </c>
      <c r="AV11" s="281">
        <f t="shared" si="15"/>
        <v>0</v>
      </c>
      <c r="AW11" s="356">
        <f t="shared" si="16"/>
        <v>0</v>
      </c>
    </row>
    <row r="12" spans="1:49" ht="30" customHeight="1" thickBot="1">
      <c r="A12" s="7">
        <v>8</v>
      </c>
      <c r="B12" s="185"/>
      <c r="C12" s="185"/>
      <c r="D12" s="186"/>
      <c r="E12" s="290"/>
      <c r="G12" s="293">
        <v>8</v>
      </c>
      <c r="H12" s="425"/>
      <c r="I12" s="59" t="str">
        <f t="shared" si="7"/>
        <v/>
      </c>
      <c r="J12" s="40">
        <f>IF(M11+M12=0,0,IF(M11=M12,2,IF(M11&gt;M12,1,5)))</f>
        <v>0</v>
      </c>
      <c r="K12" s="59">
        <f>IF(N11="","",IF(OR(AND(N11&gt;0,N11&lt;5)),1,0))</f>
        <v>0</v>
      </c>
      <c r="L12" s="59">
        <f t="shared" si="0"/>
        <v>0</v>
      </c>
      <c r="M12" s="123"/>
      <c r="N12" s="9">
        <f>SUM(M12-M11)</f>
        <v>0</v>
      </c>
      <c r="O12" s="87"/>
      <c r="P12" s="432"/>
      <c r="Q12" s="68" t="str">
        <f>IF(M7=M8," ",IF(M7&lt;M8,I7,I8))</f>
        <v xml:space="preserve"> </v>
      </c>
      <c r="R12" s="40">
        <f>IF(U11+U12=0,0,IF(U11=U12,2,IF(U11&gt;U12,1,5)))</f>
        <v>0</v>
      </c>
      <c r="S12" s="59">
        <f>IF(V11="","",IF(OR(AND(V11&gt;0,V11&lt;5)),1,0))</f>
        <v>0</v>
      </c>
      <c r="T12" s="59">
        <f t="shared" si="1"/>
        <v>0</v>
      </c>
      <c r="U12" s="123"/>
      <c r="V12" s="9">
        <f>SUM(U12-U11)</f>
        <v>0</v>
      </c>
      <c r="W12" s="1"/>
      <c r="X12" s="432"/>
      <c r="Y12" s="120" t="str">
        <f>IF(U7=U8," ",IF(U7&lt;U8,Q7,Q8))</f>
        <v xml:space="preserve"> </v>
      </c>
      <c r="Z12" s="47">
        <f>IF(AC11+AC12=0,0,IF(AC11=AC12,2,IF(AC11&gt;AC12,1,5)))</f>
        <v>0</v>
      </c>
      <c r="AA12" s="59">
        <f>IF(AD11="","",IF(OR(AND(AD11&gt;0,AD11&lt;5)),1,0))</f>
        <v>0</v>
      </c>
      <c r="AB12" s="59">
        <f t="shared" si="2"/>
        <v>0</v>
      </c>
      <c r="AC12" s="123"/>
      <c r="AD12" s="9">
        <f>SUM(AC12-AC11)</f>
        <v>0</v>
      </c>
      <c r="AE12" s="1"/>
      <c r="AF12" s="13">
        <v>8</v>
      </c>
      <c r="AG12" s="126" t="str">
        <f t="shared" si="8"/>
        <v/>
      </c>
      <c r="AH12" s="59">
        <f t="shared" si="9"/>
        <v>0</v>
      </c>
      <c r="AI12" s="59">
        <f t="shared" si="10"/>
        <v>0</v>
      </c>
      <c r="AJ12" s="335">
        <f t="shared" si="11"/>
        <v>0</v>
      </c>
      <c r="AK12" s="342">
        <f t="shared" si="12"/>
        <v>0</v>
      </c>
      <c r="AL12" s="36">
        <f t="shared" si="13"/>
        <v>0</v>
      </c>
      <c r="AM12"/>
      <c r="AN12" s="179" t="str">
        <f t="shared" si="14"/>
        <v/>
      </c>
      <c r="AO12" s="26"/>
      <c r="AP12" s="42" t="str">
        <f>IF(AG12="","",SMALL(AN$5:AN$16,ROWS(AH$5:AH12)))</f>
        <v/>
      </c>
      <c r="AQ12" s="64" t="str">
        <f>IF(AP12="","",IF(AND(AS11=AS12,AT11=AT12,AU11=AU12,AW11=AW12,AV11=AV12),AQ11,$AQ$5+7))</f>
        <v/>
      </c>
      <c r="AR12" s="37" t="str">
        <f t="shared" si="3"/>
        <v/>
      </c>
      <c r="AS12" s="136" t="str">
        <f t="shared" si="4"/>
        <v/>
      </c>
      <c r="AT12" s="230" t="str">
        <f t="shared" si="5"/>
        <v/>
      </c>
      <c r="AU12" s="274" t="str">
        <f t="shared" si="6"/>
        <v/>
      </c>
      <c r="AV12" s="281">
        <f t="shared" si="15"/>
        <v>0</v>
      </c>
      <c r="AW12" s="356">
        <f t="shared" si="16"/>
        <v>0</v>
      </c>
    </row>
    <row r="13" spans="1:49" ht="30" customHeight="1">
      <c r="A13" s="7">
        <v>9</v>
      </c>
      <c r="B13" s="185"/>
      <c r="C13" s="185"/>
      <c r="D13" s="186"/>
      <c r="E13" s="290"/>
      <c r="G13" s="293">
        <v>9</v>
      </c>
      <c r="H13" s="424">
        <v>5</v>
      </c>
      <c r="I13" s="39" t="str">
        <f t="shared" si="7"/>
        <v/>
      </c>
      <c r="J13" s="39">
        <f>IF(M13+M14=0,0,IF(M13=M14,2,IF(M13&lt;M14,1,5)))</f>
        <v>0</v>
      </c>
      <c r="K13" s="39">
        <f>IF(N14="","",IF(OR(AND(N14&gt;0,N14&lt;5)),1,0))</f>
        <v>0</v>
      </c>
      <c r="L13" s="39">
        <f t="shared" si="0"/>
        <v>0</v>
      </c>
      <c r="M13" s="122"/>
      <c r="N13" s="8">
        <f>SUM(M13-M14)</f>
        <v>0</v>
      </c>
      <c r="O13" s="87"/>
      <c r="P13" s="431">
        <v>6</v>
      </c>
      <c r="Q13" s="43" t="str">
        <f>IF(M9=M10," ",IF(M9&lt;M10,I9,I10))</f>
        <v xml:space="preserve"> </v>
      </c>
      <c r="R13" s="39">
        <f>IF(U13+U14=0,0,IF(U13=U14,2,IF(U13&lt;U14,1,5)))</f>
        <v>0</v>
      </c>
      <c r="S13" s="39">
        <f>IF(V14="","",IF(OR(AND(V14&gt;0,V14&lt;5)),1,0))</f>
        <v>0</v>
      </c>
      <c r="T13" s="39">
        <f t="shared" si="1"/>
        <v>0</v>
      </c>
      <c r="U13" s="122"/>
      <c r="V13" s="8">
        <f>SUM(U13-U14)</f>
        <v>0</v>
      </c>
      <c r="W13" s="1"/>
      <c r="X13" s="431">
        <v>2</v>
      </c>
      <c r="Y13" s="98" t="str">
        <f>IF(U9=U10," ",IF(U9&lt;U10,Q9,Q10))</f>
        <v xml:space="preserve"> </v>
      </c>
      <c r="Z13" s="39">
        <f>IF(AC13+AC14=0,0,IF(AC13=AC14,2,IF(AC13&lt;AC14,1,5)))</f>
        <v>0</v>
      </c>
      <c r="AA13" s="39">
        <f>IF(AD14="","",IF(OR(AND(AD14&gt;0,AD14&lt;5)),1,0))</f>
        <v>0</v>
      </c>
      <c r="AB13" s="39">
        <f t="shared" si="2"/>
        <v>0</v>
      </c>
      <c r="AC13" s="122"/>
      <c r="AD13" s="8">
        <f>SUM(AC13-AC14)</f>
        <v>0</v>
      </c>
      <c r="AE13" s="1"/>
      <c r="AF13" s="13">
        <v>9</v>
      </c>
      <c r="AG13" s="126" t="str">
        <f t="shared" si="8"/>
        <v/>
      </c>
      <c r="AH13" s="59">
        <f t="shared" si="9"/>
        <v>0</v>
      </c>
      <c r="AI13" s="59">
        <f t="shared" si="10"/>
        <v>0</v>
      </c>
      <c r="AJ13" s="335">
        <f t="shared" si="11"/>
        <v>0</v>
      </c>
      <c r="AK13" s="342">
        <f t="shared" si="12"/>
        <v>0</v>
      </c>
      <c r="AL13" s="36">
        <f t="shared" si="13"/>
        <v>0</v>
      </c>
      <c r="AM13"/>
      <c r="AN13" s="179" t="str">
        <f t="shared" si="14"/>
        <v/>
      </c>
      <c r="AO13" s="26"/>
      <c r="AP13" s="42" t="str">
        <f>IF(AG13="","",SMALL(AN$5:AN$16,ROWS(AH$5:AH13)))</f>
        <v/>
      </c>
      <c r="AQ13" s="64" t="str">
        <f>IF(AP13="","",IF(AND(AS12=AS13,AT12=AT13,AU12=AU13,AW12=AW13,AV12=AV13),AQ12,$AQ$5+8))</f>
        <v/>
      </c>
      <c r="AR13" s="37" t="str">
        <f t="shared" si="3"/>
        <v/>
      </c>
      <c r="AS13" s="136" t="str">
        <f t="shared" si="4"/>
        <v/>
      </c>
      <c r="AT13" s="230" t="str">
        <f t="shared" si="5"/>
        <v/>
      </c>
      <c r="AU13" s="274" t="str">
        <f t="shared" si="6"/>
        <v/>
      </c>
      <c r="AV13" s="281">
        <f t="shared" si="15"/>
        <v>0</v>
      </c>
      <c r="AW13" s="356">
        <f t="shared" si="16"/>
        <v>0</v>
      </c>
    </row>
    <row r="14" spans="1:49" ht="30" customHeight="1" thickBot="1">
      <c r="A14" s="7">
        <v>10</v>
      </c>
      <c r="B14" s="185"/>
      <c r="C14" s="185"/>
      <c r="D14" s="186"/>
      <c r="E14" s="290"/>
      <c r="G14" s="293">
        <v>10</v>
      </c>
      <c r="H14" s="425"/>
      <c r="I14" s="59" t="str">
        <f t="shared" si="7"/>
        <v/>
      </c>
      <c r="J14" s="59">
        <f>IF(M13+M14=0,0,IF(M13=M14,2,IF(M13&gt;M14,1,5)))</f>
        <v>0</v>
      </c>
      <c r="K14" s="59">
        <f>IF(N13="","",IF(OR(AND(N13&gt;0,N13&lt;5)),1,0))</f>
        <v>0</v>
      </c>
      <c r="L14" s="59">
        <f t="shared" si="0"/>
        <v>0</v>
      </c>
      <c r="M14" s="123"/>
      <c r="N14" s="9">
        <f>SUM(M14-M13)</f>
        <v>0</v>
      </c>
      <c r="O14" s="87"/>
      <c r="P14" s="432"/>
      <c r="Q14" s="68" t="str">
        <f>IF(M11=M12," ",IF(M11&lt;M12,I11,I12))</f>
        <v xml:space="preserve"> </v>
      </c>
      <c r="R14" s="59">
        <f>IF(U13+U14=0,0,IF(U13=U14,2,IF(U13&gt;U14,1,5)))</f>
        <v>0</v>
      </c>
      <c r="S14" s="59">
        <f>IF(V13="","",IF(OR(AND(V13&gt;0,V13&lt;5)),1,0))</f>
        <v>0</v>
      </c>
      <c r="T14" s="59">
        <f t="shared" si="1"/>
        <v>0</v>
      </c>
      <c r="U14" s="123"/>
      <c r="V14" s="9">
        <f>SUM(U14-U13)</f>
        <v>0</v>
      </c>
      <c r="W14" s="1"/>
      <c r="X14" s="432"/>
      <c r="Y14" s="108" t="str">
        <f>IF(U11=U12," ",IF(U11&lt;U12,Q11,Q12))</f>
        <v xml:space="preserve"> </v>
      </c>
      <c r="Z14" s="47">
        <f>IF(AC13+AC14=0,0,IF(AC13=AC14,2,IF(AC13&gt;AC14,1,5)))</f>
        <v>0</v>
      </c>
      <c r="AA14" s="59">
        <f>IF(AD13="","",IF(OR(AND(AD13&gt;0,AD13&lt;5)),1,0))</f>
        <v>0</v>
      </c>
      <c r="AB14" s="59">
        <f t="shared" si="2"/>
        <v>0</v>
      </c>
      <c r="AC14" s="123"/>
      <c r="AD14" s="9">
        <f>SUM(AC14-AC13)</f>
        <v>0</v>
      </c>
      <c r="AE14" s="1"/>
      <c r="AF14" s="13">
        <v>10</v>
      </c>
      <c r="AG14" s="126" t="str">
        <f t="shared" si="8"/>
        <v/>
      </c>
      <c r="AH14" s="59">
        <f t="shared" si="9"/>
        <v>0</v>
      </c>
      <c r="AI14" s="59">
        <f t="shared" si="10"/>
        <v>0</v>
      </c>
      <c r="AJ14" s="335">
        <f t="shared" si="11"/>
        <v>0</v>
      </c>
      <c r="AK14" s="342">
        <f t="shared" si="12"/>
        <v>0</v>
      </c>
      <c r="AL14" s="36">
        <f t="shared" si="13"/>
        <v>0</v>
      </c>
      <c r="AM14"/>
      <c r="AN14" s="179" t="str">
        <f t="shared" si="14"/>
        <v/>
      </c>
      <c r="AO14" s="26"/>
      <c r="AP14" s="42" t="str">
        <f>IF(AG14="","",SMALL(AN$5:AN$16,ROWS(AH$5:AH14)))</f>
        <v/>
      </c>
      <c r="AQ14" s="64" t="str">
        <f>IF(AP14="","",IF(AND(AS13=AS14,AT13=AT14,AU13=AU14,AW13=AW14,AV13=AV14),AQ13,$AQ$5+9))</f>
        <v/>
      </c>
      <c r="AR14" s="37" t="str">
        <f t="shared" si="3"/>
        <v/>
      </c>
      <c r="AS14" s="136" t="str">
        <f t="shared" si="4"/>
        <v/>
      </c>
      <c r="AT14" s="230" t="str">
        <f t="shared" si="5"/>
        <v/>
      </c>
      <c r="AU14" s="274" t="str">
        <f t="shared" si="6"/>
        <v/>
      </c>
      <c r="AV14" s="281">
        <f t="shared" si="15"/>
        <v>0</v>
      </c>
      <c r="AW14" s="356">
        <f t="shared" si="16"/>
        <v>0</v>
      </c>
    </row>
    <row r="15" spans="1:49" ht="30" customHeight="1">
      <c r="A15" s="7">
        <v>11</v>
      </c>
      <c r="B15" s="185"/>
      <c r="C15" s="185"/>
      <c r="D15" s="186"/>
      <c r="E15" s="290"/>
      <c r="G15" s="293">
        <v>11</v>
      </c>
      <c r="H15" s="424">
        <v>6</v>
      </c>
      <c r="I15" s="39" t="str">
        <f t="shared" si="7"/>
        <v/>
      </c>
      <c r="J15" s="39">
        <f>IF(M15+M16=0,0,IF(M15=M16,2,IF(M15&lt;M16,1,5)))</f>
        <v>0</v>
      </c>
      <c r="K15" s="39">
        <f>IF(N16="","",IF(OR(AND(N16&gt;0,N16&lt;5)),1,0))</f>
        <v>0</v>
      </c>
      <c r="L15" s="39">
        <f t="shared" si="0"/>
        <v>0</v>
      </c>
      <c r="M15" s="122"/>
      <c r="N15" s="8">
        <f>SUM(M15-M16)</f>
        <v>0</v>
      </c>
      <c r="O15" s="87"/>
      <c r="P15" s="431">
        <v>5</v>
      </c>
      <c r="Q15" s="61" t="str">
        <f>IF(M13=M14," ",IF(M13&lt;M14,I13,I14))</f>
        <v xml:space="preserve"> </v>
      </c>
      <c r="R15" s="39">
        <f>IF(U15+U16=0,0,IF(U15=U16,2,IF(U15&lt;U16,1,5)))</f>
        <v>0</v>
      </c>
      <c r="S15" s="39">
        <f>IF(V16="","",IF(OR(AND(V16&gt;0,V16&lt;5)),1,0))</f>
        <v>0</v>
      </c>
      <c r="T15" s="39">
        <f t="shared" si="1"/>
        <v>0</v>
      </c>
      <c r="U15" s="122"/>
      <c r="V15" s="65">
        <f t="shared" ref="V15" si="17">SUM(U15-U16)</f>
        <v>0</v>
      </c>
      <c r="W15" s="1"/>
      <c r="X15" s="431">
        <v>1</v>
      </c>
      <c r="Y15" s="51" t="str">
        <f>IF(U13=U14," ",IF(U13&lt;U14,Q13,Q14))</f>
        <v xml:space="preserve"> </v>
      </c>
      <c r="Z15" s="39">
        <f>IF(AC15+AC16=0,0,IF(AC15=AC16,2,IF(AC15&lt;AC16,1,5)))</f>
        <v>0</v>
      </c>
      <c r="AA15" s="39">
        <f>IF(AD16="","",IF(OR(AND(AD16&gt;0,AD16&lt;5)),1,0))</f>
        <v>0</v>
      </c>
      <c r="AB15" s="39">
        <f t="shared" si="2"/>
        <v>0</v>
      </c>
      <c r="AC15" s="122"/>
      <c r="AD15" s="65">
        <f t="shared" ref="AD15" si="18">SUM(AC15-AC16)</f>
        <v>0</v>
      </c>
      <c r="AE15" s="1"/>
      <c r="AF15" s="13">
        <v>11</v>
      </c>
      <c r="AG15" s="126" t="str">
        <f t="shared" si="8"/>
        <v/>
      </c>
      <c r="AH15" s="59">
        <f t="shared" si="9"/>
        <v>0</v>
      </c>
      <c r="AI15" s="59">
        <f t="shared" si="10"/>
        <v>0</v>
      </c>
      <c r="AJ15" s="335">
        <f t="shared" si="11"/>
        <v>0</v>
      </c>
      <c r="AK15" s="342">
        <f t="shared" si="12"/>
        <v>0</v>
      </c>
      <c r="AL15" s="36">
        <f t="shared" si="13"/>
        <v>0</v>
      </c>
      <c r="AM15"/>
      <c r="AN15" s="179" t="str">
        <f t="shared" si="14"/>
        <v/>
      </c>
      <c r="AO15" s="26"/>
      <c r="AP15" s="42" t="str">
        <f>IF(AG15="","",SMALL(AN$5:AN$16,ROWS(AH$5:AH15)))</f>
        <v/>
      </c>
      <c r="AQ15" s="64" t="str">
        <f>IF(AP15="","",IF(AND(AS14=AS15,AT14=AT15,AU14=AU15,AW14=AW15,AV14=AV15),AQ14,$AQ$5+10))</f>
        <v/>
      </c>
      <c r="AR15" s="37" t="str">
        <f t="shared" si="3"/>
        <v/>
      </c>
      <c r="AS15" s="136" t="str">
        <f t="shared" si="4"/>
        <v/>
      </c>
      <c r="AT15" s="230" t="str">
        <f t="shared" si="5"/>
        <v/>
      </c>
      <c r="AU15" s="274" t="str">
        <f t="shared" si="6"/>
        <v/>
      </c>
      <c r="AV15" s="281">
        <f t="shared" si="15"/>
        <v>0</v>
      </c>
      <c r="AW15" s="356">
        <f t="shared" si="16"/>
        <v>0</v>
      </c>
    </row>
    <row r="16" spans="1:49" ht="30" customHeight="1" thickBot="1">
      <c r="A16" s="10">
        <v>12</v>
      </c>
      <c r="B16" s="189"/>
      <c r="C16" s="189"/>
      <c r="D16" s="190"/>
      <c r="E16" s="291"/>
      <c r="G16" s="293">
        <v>12</v>
      </c>
      <c r="H16" s="425"/>
      <c r="I16" s="124" t="str">
        <f t="shared" si="7"/>
        <v/>
      </c>
      <c r="J16" s="40">
        <f>IF(M15+M16=0,0,IF(M15=M16,2,IF(M15&gt;M16,1,5)))</f>
        <v>0</v>
      </c>
      <c r="K16" s="40">
        <f>IF(N15="","",IF(OR(AND(N15&gt;0,N15&lt;5)),1,0))</f>
        <v>0</v>
      </c>
      <c r="L16" s="40">
        <f t="shared" si="0"/>
        <v>0</v>
      </c>
      <c r="M16" s="123"/>
      <c r="N16" s="9">
        <f>SUM(M16-M15)</f>
        <v>0</v>
      </c>
      <c r="O16" s="87"/>
      <c r="P16" s="432"/>
      <c r="Q16" s="68" t="str">
        <f>IF(M15=M16," ",IF(M15&lt;M16,I15,I16))</f>
        <v xml:space="preserve"> </v>
      </c>
      <c r="R16" s="124">
        <f>IF(U15+U16=0,0,IF(U15=U16,2,IF(U15&gt;U16,1,5)))</f>
        <v>0</v>
      </c>
      <c r="S16" s="40">
        <f>IF(V15="","",IF(OR(AND(V15&gt;0,V15&lt;5)),1,0))</f>
        <v>0</v>
      </c>
      <c r="T16" s="40">
        <f t="shared" si="1"/>
        <v>0</v>
      </c>
      <c r="U16" s="123"/>
      <c r="V16" s="9">
        <f t="shared" ref="V16" si="19">SUM(U16-U15)</f>
        <v>0</v>
      </c>
      <c r="W16" s="1"/>
      <c r="X16" s="432"/>
      <c r="Y16" s="108" t="str">
        <f>IF(U15=U16," ",IF(U15&lt;U16,Q15,Q16))</f>
        <v xml:space="preserve"> </v>
      </c>
      <c r="Z16" s="40">
        <f>IF(AC15+AC16=0,0,IF(AC15=AC16,2,IF(AC15&gt;AC16,1,5)))</f>
        <v>0</v>
      </c>
      <c r="AA16" s="40">
        <f>IF(AD15="","",IF(OR(AND(AD15&gt;0,AD15&lt;5)),1,0))</f>
        <v>0</v>
      </c>
      <c r="AB16" s="40">
        <f t="shared" si="2"/>
        <v>0</v>
      </c>
      <c r="AC16" s="123"/>
      <c r="AD16" s="9">
        <f t="shared" ref="AD16" si="20">SUM(AC16-AC15)</f>
        <v>0</v>
      </c>
      <c r="AE16" s="1"/>
      <c r="AF16" s="33">
        <v>12</v>
      </c>
      <c r="AG16" s="9" t="str">
        <f t="shared" si="8"/>
        <v/>
      </c>
      <c r="AH16" s="59">
        <f t="shared" si="9"/>
        <v>0</v>
      </c>
      <c r="AI16" s="59">
        <f t="shared" si="10"/>
        <v>0</v>
      </c>
      <c r="AJ16" s="335">
        <f t="shared" si="11"/>
        <v>0</v>
      </c>
      <c r="AK16" s="343">
        <f t="shared" si="12"/>
        <v>0</v>
      </c>
      <c r="AL16" s="35">
        <f t="shared" si="13"/>
        <v>0</v>
      </c>
      <c r="AM16"/>
      <c r="AN16" s="179" t="str">
        <f>IF(OR(AG16="",AH16="",AI16="",AJ16="",AK16="",AL16=""),"",RANK(AH16,$AH$5:$AH$16)+SUM(-AI16/100)-(+AJ16/10000)-(+AL16/1000000)-(+AK16/10000000)+COUNTIF(AG$5:AG$16,"&lt;="&amp;AG16+1)/1000000000+ROW()/100000000000)</f>
        <v/>
      </c>
      <c r="AO16" s="55"/>
      <c r="AP16" s="58" t="str">
        <f>IF(AG16="","",SMALL(AN$5:AN$16,ROWS(AH$5:AH16)))</f>
        <v/>
      </c>
      <c r="AQ16" s="78" t="str">
        <f>IF(AP16="","",IF(AND(AS15=AS16,AT15=AT16,AU15=AU16,AW15=AW16,AV15=AV16),AQ15,$AQ$5+11))</f>
        <v/>
      </c>
      <c r="AR16" s="38" t="str">
        <f t="shared" si="3"/>
        <v/>
      </c>
      <c r="AS16" s="117" t="str">
        <f t="shared" si="4"/>
        <v/>
      </c>
      <c r="AT16" s="231" t="str">
        <f t="shared" si="5"/>
        <v/>
      </c>
      <c r="AU16" s="275" t="str">
        <f t="shared" si="6"/>
        <v/>
      </c>
      <c r="AV16" s="390">
        <f t="shared" si="15"/>
        <v>0</v>
      </c>
      <c r="AW16" s="390">
        <f t="shared" si="16"/>
        <v>0</v>
      </c>
    </row>
    <row r="17" spans="1:50" ht="30" customHeight="1">
      <c r="C17" s="21"/>
      <c r="D17" s="1"/>
      <c r="E17" s="1">
        <f>SUM(E5:E16)</f>
        <v>0</v>
      </c>
      <c r="F17" s="1">
        <f>SUM(F5:F16)</f>
        <v>0</v>
      </c>
      <c r="G17" s="1"/>
      <c r="H17" s="1"/>
      <c r="I17" s="87"/>
      <c r="J17" s="87">
        <f>SUM(J3:J16)</f>
        <v>0</v>
      </c>
      <c r="K17" s="87">
        <f>SUM(K5:K16)</f>
        <v>0</v>
      </c>
      <c r="L17" s="87">
        <f>SUM(L5:L16)</f>
        <v>0</v>
      </c>
      <c r="M17" s="1">
        <f>SUM(M5:M16)</f>
        <v>0</v>
      </c>
      <c r="N17" s="87">
        <f>SUM(N3:N16)</f>
        <v>0</v>
      </c>
      <c r="O17" s="87"/>
      <c r="Q17" s="87"/>
      <c r="R17" s="87">
        <f>SUM(R3:R16)</f>
        <v>0</v>
      </c>
      <c r="S17" s="87">
        <f>SUM(S5:S16)</f>
        <v>0</v>
      </c>
      <c r="T17" s="87">
        <f>SUM(T5:T16)</f>
        <v>0</v>
      </c>
      <c r="U17" s="1">
        <f>SUM(U5:U16)</f>
        <v>0</v>
      </c>
      <c r="V17" s="87">
        <f>SUM(V3:V16)</f>
        <v>0</v>
      </c>
      <c r="W17" s="1"/>
      <c r="X17" s="1"/>
      <c r="Y17" s="87"/>
      <c r="Z17" s="87">
        <f>SUM(Z3:Z16)</f>
        <v>0</v>
      </c>
      <c r="AA17" s="87">
        <f>SUM(AA5:AA16)</f>
        <v>0</v>
      </c>
      <c r="AB17" s="87">
        <f>SUM(AB5:AB16)</f>
        <v>0</v>
      </c>
      <c r="AC17" s="1">
        <f>SUM(AC5:AC16)</f>
        <v>0</v>
      </c>
      <c r="AD17" s="87">
        <f>SUM(AD3:AD16)</f>
        <v>0</v>
      </c>
      <c r="AE17" s="1"/>
      <c r="AF17" s="1"/>
      <c r="AG17" s="87"/>
      <c r="AH17" s="226">
        <f>SUM(AH3:AH16)</f>
        <v>0</v>
      </c>
      <c r="AI17" s="87">
        <f>SUM(AI5:AI16)</f>
        <v>0</v>
      </c>
      <c r="AJ17" s="323">
        <f>SUM(AJ5:AJ16)</f>
        <v>0</v>
      </c>
      <c r="AK17" s="323">
        <f>SUM(AK5:AK16)</f>
        <v>0</v>
      </c>
      <c r="AL17" s="323">
        <f>SUM(AL5:AL16)</f>
        <v>0</v>
      </c>
      <c r="AM17" s="87"/>
      <c r="AN17" s="87"/>
      <c r="AO17" s="87"/>
      <c r="AP17" s="87"/>
      <c r="AQ17"/>
      <c r="AR17" s="87"/>
      <c r="AS17" s="226">
        <f>SUM(AS5:AS16)</f>
        <v>0</v>
      </c>
      <c r="AT17" s="87">
        <f>SUM(AT5:AT16)</f>
        <v>0</v>
      </c>
      <c r="AU17" s="323">
        <f>SUM(AU5:AU16)</f>
        <v>0</v>
      </c>
      <c r="AV17" s="323">
        <f>SUM(AV5:AV16)</f>
        <v>0</v>
      </c>
      <c r="AW17" s="323">
        <f>SUM(AW5:AW16)</f>
        <v>0</v>
      </c>
      <c r="AX17"/>
    </row>
    <row r="18" spans="1:50" ht="30" customHeight="1">
      <c r="C18" s="21"/>
      <c r="D18" s="1"/>
      <c r="E18" s="1">
        <v>78</v>
      </c>
      <c r="F18" s="1"/>
      <c r="G18" s="1"/>
      <c r="H18" s="217"/>
      <c r="I18" s="216"/>
      <c r="J18" s="216">
        <v>36</v>
      </c>
      <c r="K18" s="216"/>
      <c r="L18" s="216"/>
      <c r="M18" s="217"/>
      <c r="N18" s="87" t="str">
        <f>IF(N17=0,"OK",ERREUR)</f>
        <v>OK</v>
      </c>
      <c r="O18" s="87"/>
      <c r="Q18" s="216"/>
      <c r="R18" s="216">
        <v>36</v>
      </c>
      <c r="S18" s="216"/>
      <c r="T18" s="216"/>
      <c r="U18" s="217"/>
      <c r="V18" s="87" t="str">
        <f>IF(V17=0,"OK",ERREUR)</f>
        <v>OK</v>
      </c>
      <c r="W18" s="217"/>
      <c r="X18" s="217"/>
      <c r="Y18" s="216"/>
      <c r="Z18" s="216">
        <v>36</v>
      </c>
      <c r="AA18" s="216"/>
      <c r="AB18" s="216"/>
      <c r="AC18" s="217"/>
      <c r="AD18" s="87" t="str">
        <f>IF(AD17=0,"OK",ERREUR)</f>
        <v>OK</v>
      </c>
      <c r="AE18" s="217"/>
      <c r="AF18" s="217"/>
      <c r="AG18" s="216"/>
      <c r="AH18" s="227">
        <f>SUM(J17+K17+L17+R17+S17+T17+Z17+AA17+AB17)</f>
        <v>0</v>
      </c>
      <c r="AI18" s="214" t="str">
        <f>IF(AI17=0,"OK","ERREUR")</f>
        <v>OK</v>
      </c>
      <c r="AJ18" s="227">
        <f>SUM(M17+U17+AC17)</f>
        <v>0</v>
      </c>
      <c r="AK18" s="227">
        <f>SUM(AA17+S17+K17)</f>
        <v>0</v>
      </c>
      <c r="AL18" s="227">
        <f>SUM(AB17+T17+L17)</f>
        <v>0</v>
      </c>
      <c r="AM18" s="216"/>
      <c r="AN18" s="216"/>
      <c r="AO18" s="216"/>
      <c r="AP18" s="216"/>
      <c r="AQ18" s="216"/>
      <c r="AR18" s="216"/>
      <c r="AS18" s="227">
        <f>+AH18</f>
        <v>0</v>
      </c>
      <c r="AT18" s="214" t="str">
        <f>IF(AT17=0,"OK","ERREUR")</f>
        <v>OK</v>
      </c>
      <c r="AU18" s="227">
        <f>+AJ18</f>
        <v>0</v>
      </c>
      <c r="AV18" s="227">
        <f>+AK18</f>
        <v>0</v>
      </c>
      <c r="AW18" s="227">
        <f>+AL18</f>
        <v>0</v>
      </c>
      <c r="AX18"/>
    </row>
    <row r="19" spans="1:50" ht="27.75" customHeight="1">
      <c r="C19" s="421" t="s">
        <v>71</v>
      </c>
      <c r="D19" s="421"/>
      <c r="I19" s="1"/>
      <c r="J19" s="1"/>
      <c r="K19" s="1"/>
      <c r="L19" s="1"/>
      <c r="M19" s="1"/>
      <c r="N19" s="1"/>
      <c r="O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03"/>
      <c r="AO19" s="1"/>
      <c r="AP19" s="1"/>
      <c r="AQ19" s="1"/>
      <c r="AR19" s="1"/>
      <c r="AS19" s="1"/>
    </row>
    <row r="20" spans="1:50" ht="30" customHeight="1">
      <c r="A20" s="420" t="s">
        <v>119</v>
      </c>
      <c r="B20" s="420"/>
      <c r="C20" s="420"/>
      <c r="D20" s="430" t="s">
        <v>114</v>
      </c>
      <c r="E20" s="430"/>
      <c r="F20" s="430"/>
      <c r="G20" s="1"/>
      <c r="H20" s="1"/>
      <c r="I20" s="1"/>
      <c r="J20" s="1"/>
      <c r="K20" s="1"/>
      <c r="L20" s="1"/>
      <c r="M20" s="1"/>
      <c r="N20" s="1"/>
      <c r="O20" s="1"/>
      <c r="Q20" s="1"/>
      <c r="R20" s="1"/>
      <c r="S20" s="1"/>
      <c r="T20" s="1"/>
      <c r="U20" s="1"/>
      <c r="V20" s="1"/>
      <c r="W20" s="1"/>
      <c r="X20" s="1"/>
      <c r="Z20" s="1"/>
      <c r="AA20" s="1"/>
      <c r="AB20" s="1"/>
      <c r="AC20" s="1"/>
      <c r="AD20" s="1"/>
      <c r="AE20" s="1"/>
      <c r="AF20" s="1"/>
      <c r="AG20" s="1"/>
      <c r="AH20" s="103"/>
      <c r="AI20" s="1"/>
      <c r="AJ20" s="1"/>
      <c r="AK20" s="1"/>
      <c r="AL20" s="1"/>
      <c r="AM20" s="1"/>
      <c r="AO20" s="1"/>
      <c r="AP20" s="1"/>
      <c r="AQ20" s="1"/>
      <c r="AR20" s="1"/>
      <c r="AS20" s="1"/>
    </row>
    <row r="21" spans="1:50" customFormat="1" ht="30" customHeight="1"/>
    <row r="22" spans="1:50" customFormat="1" ht="30" customHeight="1">
      <c r="AL22" s="210"/>
    </row>
    <row r="23" spans="1:50" customFormat="1" ht="30" customHeight="1"/>
    <row r="24" spans="1:50" customFormat="1" ht="30" customHeight="1"/>
    <row r="25" spans="1:50" ht="26.25">
      <c r="C25" s="1"/>
      <c r="I25" s="20"/>
      <c r="J25" s="20"/>
      <c r="K25" s="20"/>
      <c r="L25" s="20"/>
      <c r="M25" s="20"/>
      <c r="N25" s="20"/>
      <c r="O25" s="20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 s="1"/>
      <c r="AN25" s="1"/>
      <c r="AO25" s="1"/>
      <c r="AP25" s="1"/>
      <c r="AQ25" s="1"/>
      <c r="AR25" s="1"/>
    </row>
    <row r="26" spans="1:50" ht="26.25">
      <c r="A26" s="19" t="s">
        <v>61</v>
      </c>
      <c r="B26" s="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9" t="s">
        <v>128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 s="1"/>
      <c r="AN26" s="1"/>
      <c r="AO26" s="1"/>
      <c r="AP26" s="1"/>
      <c r="AQ26" s="1"/>
      <c r="AR26" s="1"/>
    </row>
    <row r="27" spans="1:50" ht="26.25">
      <c r="A27" s="19" t="s">
        <v>139</v>
      </c>
      <c r="B27" s="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69" t="s">
        <v>129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 s="1"/>
      <c r="AN27" s="1"/>
      <c r="AO27" s="1"/>
      <c r="AP27" s="1"/>
      <c r="AQ27" s="1"/>
      <c r="AR27" s="1"/>
    </row>
    <row r="28" spans="1:50" ht="26.25">
      <c r="A28" s="19" t="s">
        <v>133</v>
      </c>
      <c r="B28" s="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69" t="s">
        <v>130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 s="1"/>
      <c r="AN28" s="1"/>
      <c r="AO28" s="1"/>
      <c r="AP28" s="1"/>
      <c r="AQ28" s="1"/>
      <c r="AR28" s="1"/>
    </row>
    <row r="29" spans="1:50" ht="26.25">
      <c r="A29" s="19" t="s">
        <v>134</v>
      </c>
      <c r="B29" s="1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69" t="s">
        <v>131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 s="1"/>
      <c r="AN29" s="1"/>
      <c r="AO29" s="1"/>
      <c r="AP29" s="1"/>
      <c r="AQ29" s="1"/>
      <c r="AR29" s="1"/>
    </row>
    <row r="30" spans="1:50" ht="26.25">
      <c r="A30" s="19" t="s">
        <v>135</v>
      </c>
      <c r="B30" s="1"/>
      <c r="D30" s="20"/>
      <c r="E30" s="20"/>
      <c r="F30" s="20"/>
      <c r="I30" s="20"/>
      <c r="J30" s="20"/>
      <c r="K30" s="20"/>
      <c r="L30" s="20"/>
      <c r="M30" s="20"/>
      <c r="N30" s="20"/>
      <c r="O30" s="2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 s="1"/>
      <c r="AN30" s="1"/>
      <c r="AO30" s="1"/>
      <c r="AP30" s="1"/>
      <c r="AQ30" s="1"/>
      <c r="AR30" s="1"/>
    </row>
    <row r="31" spans="1:50" ht="27" customHeight="1">
      <c r="A31" s="19" t="s">
        <v>94</v>
      </c>
      <c r="B31" s="1"/>
      <c r="D31" s="20"/>
      <c r="E31" s="20"/>
      <c r="F31" s="20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50" ht="32.25" customHeight="1">
      <c r="A32" s="269"/>
      <c r="B32" s="130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</row>
    <row r="33" spans="40:45" ht="28.5" customHeight="1"/>
    <row r="34" spans="40:45" ht="18.75">
      <c r="AS34" s="1"/>
    </row>
    <row r="35" spans="40:45" ht="25.5" customHeight="1"/>
    <row r="36" spans="40:45" ht="18.75" customHeight="1"/>
    <row r="39" spans="40:45" ht="18.75">
      <c r="AN39" s="1"/>
    </row>
  </sheetData>
  <sheetProtection sheet="1" formatCells="0" formatColumns="0" formatRows="0" insertColumns="0" insertRows="0" insertHyperlinks="0" deleteColumns="0" deleteRows="0" sort="0"/>
  <mergeCells count="36">
    <mergeCell ref="AV3:AV4"/>
    <mergeCell ref="AW3:AW4"/>
    <mergeCell ref="AK3:AK4"/>
    <mergeCell ref="AL3:AL4"/>
    <mergeCell ref="D20:F20"/>
    <mergeCell ref="X13:X14"/>
    <mergeCell ref="AH3:AJ3"/>
    <mergeCell ref="AQ3:AU3"/>
    <mergeCell ref="X5:X6"/>
    <mergeCell ref="H7:H8"/>
    <mergeCell ref="X7:X8"/>
    <mergeCell ref="H9:H10"/>
    <mergeCell ref="X9:X10"/>
    <mergeCell ref="H15:H16"/>
    <mergeCell ref="X15:X16"/>
    <mergeCell ref="H13:H14"/>
    <mergeCell ref="X11:X12"/>
    <mergeCell ref="H11:H12"/>
    <mergeCell ref="A20:C20"/>
    <mergeCell ref="P5:P6"/>
    <mergeCell ref="P7:P8"/>
    <mergeCell ref="P9:P10"/>
    <mergeCell ref="P11:P12"/>
    <mergeCell ref="P13:P14"/>
    <mergeCell ref="P15:P16"/>
    <mergeCell ref="C19:D19"/>
    <mergeCell ref="H5:H6"/>
    <mergeCell ref="AN3:AP3"/>
    <mergeCell ref="AA3:AA4"/>
    <mergeCell ref="AB3:AB4"/>
    <mergeCell ref="L3:L4"/>
    <mergeCell ref="A1:C1"/>
    <mergeCell ref="I1:M1"/>
    <mergeCell ref="S3:S4"/>
    <mergeCell ref="T3:T4"/>
    <mergeCell ref="K3:K4"/>
  </mergeCells>
  <conditionalFormatting sqref="M5:M6">
    <cfRule type="duplicateValues" dxfId="969" priority="155"/>
    <cfRule type="iconSet" priority="154">
      <iconSet>
        <cfvo type="percent" val="0"/>
        <cfvo type="percent" val="12"/>
        <cfvo type="percent" val="13"/>
      </iconSet>
    </cfRule>
    <cfRule type="duplicateValues" dxfId="968" priority="197"/>
    <cfRule type="duplicateValues" dxfId="967" priority="96"/>
    <cfRule type="iconSet" priority="95">
      <iconSet>
        <cfvo type="percent" val="0"/>
        <cfvo type="percent" val="12"/>
        <cfvo type="percent" val="13"/>
      </iconSet>
    </cfRule>
    <cfRule type="duplicateValues" dxfId="966" priority="84"/>
    <cfRule type="iconSet" priority="83">
      <iconSet>
        <cfvo type="percent" val="0"/>
        <cfvo type="percent" val="12"/>
        <cfvo type="percent" val="13"/>
      </iconSet>
    </cfRule>
  </conditionalFormatting>
  <conditionalFormatting sqref="M5:M16">
    <cfRule type="iconSet" priority="212">
      <iconSet>
        <cfvo type="percent" val="0"/>
        <cfvo type="percent" val="12"/>
        <cfvo type="percent" val="13"/>
      </iconSet>
    </cfRule>
  </conditionalFormatting>
  <conditionalFormatting sqref="M7:M8">
    <cfRule type="duplicateValues" dxfId="965" priority="153"/>
    <cfRule type="iconSet" priority="152">
      <iconSet>
        <cfvo type="percent" val="0"/>
        <cfvo type="percent" val="12"/>
        <cfvo type="percent" val="13"/>
      </iconSet>
    </cfRule>
    <cfRule type="duplicateValues" dxfId="964" priority="82"/>
    <cfRule type="iconSet" priority="81">
      <iconSet>
        <cfvo type="percent" val="0"/>
        <cfvo type="percent" val="12"/>
        <cfvo type="percent" val="13"/>
      </iconSet>
    </cfRule>
    <cfRule type="duplicateValues" dxfId="963" priority="196"/>
    <cfRule type="iconSet" priority="93">
      <iconSet>
        <cfvo type="percent" val="0"/>
        <cfvo type="percent" val="12"/>
        <cfvo type="percent" val="13"/>
      </iconSet>
    </cfRule>
    <cfRule type="duplicateValues" dxfId="962" priority="94"/>
    <cfRule type="iconSet" priority="206">
      <iconSet>
        <cfvo type="percent" val="0"/>
        <cfvo type="percent" val="12"/>
        <cfvo type="percent" val="13"/>
      </iconSet>
    </cfRule>
  </conditionalFormatting>
  <conditionalFormatting sqref="M9:M10">
    <cfRule type="duplicateValues" dxfId="961" priority="151"/>
    <cfRule type="iconSet" priority="91">
      <iconSet>
        <cfvo type="percent" val="0"/>
        <cfvo type="percent" val="12"/>
        <cfvo type="percent" val="13"/>
      </iconSet>
    </cfRule>
    <cfRule type="duplicateValues" dxfId="960" priority="80"/>
    <cfRule type="iconSet" priority="150">
      <iconSet>
        <cfvo type="percent" val="0"/>
        <cfvo type="percent" val="12"/>
        <cfvo type="percent" val="13"/>
      </iconSet>
    </cfRule>
    <cfRule type="iconSet" priority="79">
      <iconSet>
        <cfvo type="percent" val="0"/>
        <cfvo type="percent" val="12"/>
        <cfvo type="percent" val="13"/>
      </iconSet>
    </cfRule>
    <cfRule type="duplicateValues" dxfId="959" priority="92"/>
    <cfRule type="duplicateValues" dxfId="958" priority="195"/>
    <cfRule type="iconSet" priority="204">
      <iconSet>
        <cfvo type="percent" val="0"/>
        <cfvo type="percent" val="12"/>
        <cfvo type="percent" val="13"/>
      </iconSet>
    </cfRule>
  </conditionalFormatting>
  <conditionalFormatting sqref="M11:M12">
    <cfRule type="iconSet" priority="77">
      <iconSet>
        <cfvo type="percent" val="0"/>
        <cfvo type="percent" val="12"/>
        <cfvo type="percent" val="13"/>
      </iconSet>
    </cfRule>
    <cfRule type="duplicateValues" dxfId="957" priority="149"/>
    <cfRule type="duplicateValues" dxfId="956" priority="78"/>
    <cfRule type="iconSet" priority="148">
      <iconSet>
        <cfvo type="percent" val="0"/>
        <cfvo type="percent" val="12"/>
        <cfvo type="percent" val="13"/>
      </iconSet>
    </cfRule>
    <cfRule type="duplicateValues" dxfId="955" priority="194"/>
    <cfRule type="iconSet" priority="89">
      <iconSet>
        <cfvo type="percent" val="0"/>
        <cfvo type="percent" val="12"/>
        <cfvo type="percent" val="13"/>
      </iconSet>
    </cfRule>
    <cfRule type="duplicateValues" dxfId="954" priority="90"/>
    <cfRule type="iconSet" priority="202">
      <iconSet>
        <cfvo type="percent" val="0"/>
        <cfvo type="percent" val="12"/>
        <cfvo type="percent" val="13"/>
      </iconSet>
    </cfRule>
  </conditionalFormatting>
  <conditionalFormatting sqref="M13:M14">
    <cfRule type="iconSet" priority="87">
      <iconSet>
        <cfvo type="percent" val="0"/>
        <cfvo type="percent" val="12"/>
        <cfvo type="percent" val="13"/>
      </iconSet>
    </cfRule>
    <cfRule type="duplicateValues" dxfId="953" priority="76"/>
    <cfRule type="iconSet" priority="75">
      <iconSet>
        <cfvo type="percent" val="0"/>
        <cfvo type="percent" val="12"/>
        <cfvo type="percent" val="13"/>
      </iconSet>
    </cfRule>
    <cfRule type="iconSet" priority="146">
      <iconSet>
        <cfvo type="percent" val="0"/>
        <cfvo type="percent" val="12"/>
        <cfvo type="percent" val="13"/>
      </iconSet>
    </cfRule>
    <cfRule type="iconSet" priority="200">
      <iconSet>
        <cfvo type="percent" val="0"/>
        <cfvo type="percent" val="12"/>
        <cfvo type="percent" val="13"/>
      </iconSet>
    </cfRule>
    <cfRule type="duplicateValues" dxfId="952" priority="193"/>
    <cfRule type="duplicateValues" dxfId="951" priority="147"/>
    <cfRule type="duplicateValues" dxfId="950" priority="88"/>
  </conditionalFormatting>
  <conditionalFormatting sqref="M15:M16">
    <cfRule type="iconSet" priority="144">
      <iconSet>
        <cfvo type="percent" val="0"/>
        <cfvo type="percent" val="12"/>
        <cfvo type="percent" val="13"/>
      </iconSet>
    </cfRule>
    <cfRule type="duplicateValues" dxfId="949" priority="74"/>
    <cfRule type="iconSet" priority="73">
      <iconSet>
        <cfvo type="percent" val="0"/>
        <cfvo type="percent" val="12"/>
        <cfvo type="percent" val="13"/>
      </iconSet>
    </cfRule>
    <cfRule type="iconSet" priority="198">
      <iconSet>
        <cfvo type="percent" val="0"/>
        <cfvo type="percent" val="12"/>
        <cfvo type="percent" val="13"/>
      </iconSet>
    </cfRule>
    <cfRule type="duplicateValues" dxfId="948" priority="145"/>
    <cfRule type="duplicateValues" dxfId="947" priority="192"/>
    <cfRule type="duplicateValues" dxfId="946" priority="86"/>
    <cfRule type="iconSet" priority="85">
      <iconSet>
        <cfvo type="percent" val="0"/>
        <cfvo type="percent" val="12"/>
        <cfvo type="percent" val="13"/>
      </iconSet>
    </cfRule>
  </conditionalFormatting>
  <conditionalFormatting sqref="N18:O18 V18 AD18 AI18 AT18">
    <cfRule type="containsText" dxfId="945" priority="223" operator="containsText" text="ERREUR">
      <formula>NOT(ISERROR(SEARCH("ERREUR",N18)))</formula>
    </cfRule>
    <cfRule type="containsText" dxfId="944" priority="222" operator="containsText" text="OK">
      <formula>NOT(ISERROR(SEARCH("OK",N18)))</formula>
    </cfRule>
  </conditionalFormatting>
  <conditionalFormatting sqref="U5:U6">
    <cfRule type="duplicateValues" dxfId="943" priority="72"/>
    <cfRule type="iconSet" priority="71">
      <iconSet>
        <cfvo type="percent" val="0"/>
        <cfvo type="percent" val="12"/>
        <cfvo type="percent" val="13"/>
      </iconSet>
    </cfRule>
    <cfRule type="duplicateValues" dxfId="942" priority="60"/>
    <cfRule type="duplicateValues" dxfId="941" priority="180"/>
    <cfRule type="iconSet" priority="47">
      <iconSet>
        <cfvo type="percent" val="0"/>
        <cfvo type="percent" val="12"/>
        <cfvo type="percent" val="13"/>
      </iconSet>
    </cfRule>
    <cfRule type="duplicateValues" dxfId="940" priority="48"/>
    <cfRule type="iconSet" priority="210">
      <iconSet>
        <cfvo type="percent" val="0"/>
        <cfvo type="percent" val="12"/>
        <cfvo type="percent" val="13"/>
      </iconSet>
    </cfRule>
    <cfRule type="duplicateValues" dxfId="939" priority="211"/>
    <cfRule type="iconSet" priority="59">
      <iconSet>
        <cfvo type="percent" val="0"/>
        <cfvo type="percent" val="12"/>
        <cfvo type="percent" val="13"/>
      </iconSet>
    </cfRule>
  </conditionalFormatting>
  <conditionalFormatting sqref="U5:U16">
    <cfRule type="iconSet" priority="191">
      <iconSet>
        <cfvo type="percent" val="0"/>
        <cfvo type="percent" val="12"/>
        <cfvo type="percent" val="13"/>
      </iconSet>
    </cfRule>
  </conditionalFormatting>
  <conditionalFormatting sqref="U7:U8">
    <cfRule type="duplicateValues" dxfId="938" priority="189"/>
    <cfRule type="duplicateValues" dxfId="937" priority="141"/>
    <cfRule type="iconSet" priority="140">
      <iconSet>
        <cfvo type="percent" val="0"/>
        <cfvo type="percent" val="12"/>
        <cfvo type="percent" val="13"/>
      </iconSet>
    </cfRule>
    <cfRule type="iconSet" priority="69">
      <iconSet>
        <cfvo type="percent" val="0"/>
        <cfvo type="percent" val="12"/>
        <cfvo type="percent" val="13"/>
      </iconSet>
    </cfRule>
    <cfRule type="duplicateValues" dxfId="936" priority="46"/>
    <cfRule type="iconSet" priority="45">
      <iconSet>
        <cfvo type="percent" val="0"/>
        <cfvo type="percent" val="12"/>
        <cfvo type="percent" val="13"/>
      </iconSet>
    </cfRule>
    <cfRule type="iconSet" priority="57">
      <iconSet>
        <cfvo type="percent" val="0"/>
        <cfvo type="percent" val="12"/>
        <cfvo type="percent" val="13"/>
      </iconSet>
    </cfRule>
    <cfRule type="duplicateValues" dxfId="935" priority="58"/>
    <cfRule type="duplicateValues" dxfId="934" priority="70"/>
    <cfRule type="iconSet" priority="190">
      <iconSet>
        <cfvo type="percent" val="0"/>
        <cfvo type="percent" val="12"/>
        <cfvo type="percent" val="13"/>
      </iconSet>
    </cfRule>
  </conditionalFormatting>
  <conditionalFormatting sqref="U9:U10">
    <cfRule type="duplicateValues" dxfId="933" priority="187"/>
    <cfRule type="iconSet" priority="67">
      <iconSet>
        <cfvo type="percent" val="0"/>
        <cfvo type="percent" val="12"/>
        <cfvo type="percent" val="13"/>
      </iconSet>
    </cfRule>
    <cfRule type="duplicateValues" dxfId="932" priority="56"/>
    <cfRule type="iconSet" priority="55">
      <iconSet>
        <cfvo type="percent" val="0"/>
        <cfvo type="percent" val="12"/>
        <cfvo type="percent" val="13"/>
      </iconSet>
    </cfRule>
    <cfRule type="duplicateValues" dxfId="931" priority="44"/>
    <cfRule type="iconSet" priority="188">
      <iconSet>
        <cfvo type="percent" val="0"/>
        <cfvo type="percent" val="12"/>
        <cfvo type="percent" val="13"/>
      </iconSet>
    </cfRule>
    <cfRule type="duplicateValues" dxfId="930" priority="68"/>
    <cfRule type="iconSet" priority="43">
      <iconSet>
        <cfvo type="percent" val="0"/>
        <cfvo type="percent" val="12"/>
        <cfvo type="percent" val="13"/>
      </iconSet>
    </cfRule>
    <cfRule type="iconSet" priority="138">
      <iconSet>
        <cfvo type="percent" val="0"/>
        <cfvo type="percent" val="12"/>
        <cfvo type="percent" val="13"/>
      </iconSet>
    </cfRule>
    <cfRule type="duplicateValues" dxfId="929" priority="139"/>
  </conditionalFormatting>
  <conditionalFormatting sqref="U11:U12">
    <cfRule type="duplicateValues" dxfId="928" priority="42"/>
    <cfRule type="iconSet" priority="41">
      <iconSet>
        <cfvo type="percent" val="0"/>
        <cfvo type="percent" val="12"/>
        <cfvo type="percent" val="13"/>
      </iconSet>
    </cfRule>
    <cfRule type="duplicateValues" dxfId="927" priority="185"/>
    <cfRule type="iconSet" priority="186">
      <iconSet>
        <cfvo type="percent" val="0"/>
        <cfvo type="percent" val="12"/>
        <cfvo type="percent" val="13"/>
      </iconSet>
    </cfRule>
    <cfRule type="iconSet" priority="136">
      <iconSet>
        <cfvo type="percent" val="0"/>
        <cfvo type="percent" val="12"/>
        <cfvo type="percent" val="13"/>
      </iconSet>
    </cfRule>
    <cfRule type="duplicateValues" dxfId="926" priority="54"/>
    <cfRule type="iconSet" priority="65">
      <iconSet>
        <cfvo type="percent" val="0"/>
        <cfvo type="percent" val="12"/>
        <cfvo type="percent" val="13"/>
      </iconSet>
    </cfRule>
    <cfRule type="duplicateValues" dxfId="925" priority="66"/>
    <cfRule type="iconSet" priority="53">
      <iconSet>
        <cfvo type="percent" val="0"/>
        <cfvo type="percent" val="12"/>
        <cfvo type="percent" val="13"/>
      </iconSet>
    </cfRule>
    <cfRule type="duplicateValues" dxfId="924" priority="137"/>
  </conditionalFormatting>
  <conditionalFormatting sqref="U13:U14">
    <cfRule type="iconSet" priority="51">
      <iconSet>
        <cfvo type="percent" val="0"/>
        <cfvo type="percent" val="12"/>
        <cfvo type="percent" val="13"/>
      </iconSet>
    </cfRule>
    <cfRule type="duplicateValues" dxfId="923" priority="40"/>
    <cfRule type="iconSet" priority="39">
      <iconSet>
        <cfvo type="percent" val="0"/>
        <cfvo type="percent" val="12"/>
        <cfvo type="percent" val="13"/>
      </iconSet>
    </cfRule>
    <cfRule type="iconSet" priority="134">
      <iconSet>
        <cfvo type="percent" val="0"/>
        <cfvo type="percent" val="12"/>
        <cfvo type="percent" val="13"/>
      </iconSet>
    </cfRule>
    <cfRule type="duplicateValues" dxfId="922" priority="183"/>
    <cfRule type="iconSet" priority="184">
      <iconSet>
        <cfvo type="percent" val="0"/>
        <cfvo type="percent" val="12"/>
        <cfvo type="percent" val="13"/>
      </iconSet>
    </cfRule>
    <cfRule type="iconSet" priority="63">
      <iconSet>
        <cfvo type="percent" val="0"/>
        <cfvo type="percent" val="12"/>
        <cfvo type="percent" val="13"/>
      </iconSet>
    </cfRule>
    <cfRule type="duplicateValues" dxfId="921" priority="64"/>
    <cfRule type="duplicateValues" dxfId="920" priority="135"/>
    <cfRule type="duplicateValues" dxfId="919" priority="52"/>
  </conditionalFormatting>
  <conditionalFormatting sqref="U15:U16">
    <cfRule type="duplicateValues" dxfId="918" priority="50"/>
    <cfRule type="iconSet" priority="49">
      <iconSet>
        <cfvo type="percent" val="0"/>
        <cfvo type="percent" val="12"/>
        <cfvo type="percent" val="13"/>
      </iconSet>
    </cfRule>
    <cfRule type="duplicateValues" dxfId="917" priority="38"/>
    <cfRule type="iconSet" priority="37">
      <iconSet>
        <cfvo type="percent" val="0"/>
        <cfvo type="percent" val="12"/>
        <cfvo type="percent" val="13"/>
      </iconSet>
    </cfRule>
    <cfRule type="iconSet" priority="132">
      <iconSet>
        <cfvo type="percent" val="0"/>
        <cfvo type="percent" val="12"/>
        <cfvo type="percent" val="13"/>
      </iconSet>
    </cfRule>
    <cfRule type="duplicateValues" dxfId="916" priority="133"/>
    <cfRule type="duplicateValues" dxfId="915" priority="181"/>
    <cfRule type="iconSet" priority="182">
      <iconSet>
        <cfvo type="percent" val="0"/>
        <cfvo type="percent" val="12"/>
        <cfvo type="percent" val="13"/>
      </iconSet>
    </cfRule>
    <cfRule type="iconSet" priority="61">
      <iconSet>
        <cfvo type="percent" val="0"/>
        <cfvo type="percent" val="12"/>
        <cfvo type="percent" val="13"/>
      </iconSet>
    </cfRule>
    <cfRule type="duplicateValues" dxfId="914" priority="62"/>
  </conditionalFormatting>
  <conditionalFormatting sqref="AC5:AC6">
    <cfRule type="iconSet" priority="23">
      <iconSet>
        <cfvo type="percent" val="0"/>
        <cfvo type="percent" val="12"/>
        <cfvo type="percent" val="13"/>
      </iconSet>
    </cfRule>
    <cfRule type="duplicateValues" dxfId="913" priority="168"/>
    <cfRule type="iconSet" priority="208">
      <iconSet>
        <cfvo type="percent" val="0"/>
        <cfvo type="percent" val="12"/>
        <cfvo type="percent" val="13"/>
      </iconSet>
    </cfRule>
    <cfRule type="duplicateValues" dxfId="912" priority="209"/>
    <cfRule type="iconSet" priority="11">
      <iconSet>
        <cfvo type="percent" val="0"/>
        <cfvo type="percent" val="12"/>
        <cfvo type="percent" val="13"/>
      </iconSet>
    </cfRule>
    <cfRule type="duplicateValues" dxfId="911" priority="12"/>
    <cfRule type="duplicateValues" dxfId="910" priority="24"/>
    <cfRule type="iconSet" priority="35">
      <iconSet>
        <cfvo type="percent" val="0"/>
        <cfvo type="percent" val="12"/>
        <cfvo type="percent" val="13"/>
      </iconSet>
    </cfRule>
    <cfRule type="duplicateValues" dxfId="909" priority="36"/>
  </conditionalFormatting>
  <conditionalFormatting sqref="AC5:AC16">
    <cfRule type="iconSet" priority="179">
      <iconSet>
        <cfvo type="percent" val="0"/>
        <cfvo type="percent" val="12"/>
        <cfvo type="percent" val="13"/>
      </iconSet>
    </cfRule>
  </conditionalFormatting>
  <conditionalFormatting sqref="AC7:AC8">
    <cfRule type="duplicateValues" dxfId="908" priority="34"/>
    <cfRule type="iconSet" priority="33">
      <iconSet>
        <cfvo type="percent" val="0"/>
        <cfvo type="percent" val="12"/>
        <cfvo type="percent" val="13"/>
      </iconSet>
    </cfRule>
    <cfRule type="duplicateValues" dxfId="907" priority="177"/>
    <cfRule type="duplicateValues" dxfId="906" priority="10"/>
    <cfRule type="iconSet" priority="9">
      <iconSet>
        <cfvo type="percent" val="0"/>
        <cfvo type="percent" val="12"/>
        <cfvo type="percent" val="13"/>
      </iconSet>
    </cfRule>
    <cfRule type="iconSet" priority="178">
      <iconSet>
        <cfvo type="percent" val="0"/>
        <cfvo type="percent" val="12"/>
        <cfvo type="percent" val="13"/>
      </iconSet>
    </cfRule>
    <cfRule type="iconSet" priority="21">
      <iconSet>
        <cfvo type="percent" val="0"/>
        <cfvo type="percent" val="12"/>
        <cfvo type="percent" val="13"/>
      </iconSet>
    </cfRule>
    <cfRule type="duplicateValues" dxfId="905" priority="22"/>
    <cfRule type="duplicateValues" dxfId="904" priority="129"/>
    <cfRule type="iconSet" priority="128">
      <iconSet>
        <cfvo type="percent" val="0"/>
        <cfvo type="percent" val="12"/>
        <cfvo type="percent" val="13"/>
      </iconSet>
    </cfRule>
  </conditionalFormatting>
  <conditionalFormatting sqref="AC9:AC10">
    <cfRule type="duplicateValues" dxfId="903" priority="8"/>
    <cfRule type="iconSet" priority="176">
      <iconSet>
        <cfvo type="percent" val="0"/>
        <cfvo type="percent" val="12"/>
        <cfvo type="percent" val="13"/>
      </iconSet>
    </cfRule>
    <cfRule type="duplicateValues" dxfId="902" priority="175"/>
    <cfRule type="iconSet" priority="7">
      <iconSet>
        <cfvo type="percent" val="0"/>
        <cfvo type="percent" val="12"/>
        <cfvo type="percent" val="13"/>
      </iconSet>
    </cfRule>
    <cfRule type="iconSet" priority="19">
      <iconSet>
        <cfvo type="percent" val="0"/>
        <cfvo type="percent" val="12"/>
        <cfvo type="percent" val="13"/>
      </iconSet>
    </cfRule>
    <cfRule type="duplicateValues" dxfId="901" priority="20"/>
    <cfRule type="duplicateValues" dxfId="900" priority="127"/>
    <cfRule type="iconSet" priority="126">
      <iconSet>
        <cfvo type="percent" val="0"/>
        <cfvo type="percent" val="12"/>
        <cfvo type="percent" val="13"/>
      </iconSet>
    </cfRule>
    <cfRule type="iconSet" priority="31">
      <iconSet>
        <cfvo type="percent" val="0"/>
        <cfvo type="percent" val="12"/>
        <cfvo type="percent" val="13"/>
      </iconSet>
    </cfRule>
    <cfRule type="duplicateValues" dxfId="899" priority="32"/>
  </conditionalFormatting>
  <conditionalFormatting sqref="AC11:AC12">
    <cfRule type="iconSet" priority="124">
      <iconSet>
        <cfvo type="percent" val="0"/>
        <cfvo type="percent" val="12"/>
        <cfvo type="percent" val="13"/>
      </iconSet>
    </cfRule>
    <cfRule type="duplicateValues" dxfId="898" priority="125"/>
    <cfRule type="iconSet" priority="29">
      <iconSet>
        <cfvo type="percent" val="0"/>
        <cfvo type="percent" val="12"/>
        <cfvo type="percent" val="13"/>
      </iconSet>
    </cfRule>
    <cfRule type="duplicateValues" dxfId="897" priority="18"/>
    <cfRule type="duplicateValues" dxfId="896" priority="6"/>
    <cfRule type="iconSet" priority="5">
      <iconSet>
        <cfvo type="percent" val="0"/>
        <cfvo type="percent" val="12"/>
        <cfvo type="percent" val="13"/>
      </iconSet>
    </cfRule>
    <cfRule type="duplicateValues" dxfId="895" priority="173"/>
    <cfRule type="iconSet" priority="174">
      <iconSet>
        <cfvo type="percent" val="0"/>
        <cfvo type="percent" val="12"/>
        <cfvo type="percent" val="13"/>
      </iconSet>
    </cfRule>
    <cfRule type="iconSet" priority="17">
      <iconSet>
        <cfvo type="percent" val="0"/>
        <cfvo type="percent" val="12"/>
        <cfvo type="percent" val="13"/>
      </iconSet>
    </cfRule>
    <cfRule type="duplicateValues" dxfId="894" priority="30"/>
  </conditionalFormatting>
  <conditionalFormatting sqref="AC13:AC14">
    <cfRule type="duplicateValues" dxfId="893" priority="16"/>
    <cfRule type="iconSet" priority="15">
      <iconSet>
        <cfvo type="percent" val="0"/>
        <cfvo type="percent" val="12"/>
        <cfvo type="percent" val="13"/>
      </iconSet>
    </cfRule>
    <cfRule type="iconSet" priority="122">
      <iconSet>
        <cfvo type="percent" val="0"/>
        <cfvo type="percent" val="12"/>
        <cfvo type="percent" val="13"/>
      </iconSet>
    </cfRule>
    <cfRule type="duplicateValues" dxfId="892" priority="123"/>
    <cfRule type="iconSet" priority="172">
      <iconSet>
        <cfvo type="percent" val="0"/>
        <cfvo type="percent" val="12"/>
        <cfvo type="percent" val="13"/>
      </iconSet>
    </cfRule>
    <cfRule type="duplicateValues" dxfId="891" priority="171"/>
    <cfRule type="duplicateValues" dxfId="890" priority="28"/>
    <cfRule type="iconSet" priority="27">
      <iconSet>
        <cfvo type="percent" val="0"/>
        <cfvo type="percent" val="12"/>
        <cfvo type="percent" val="13"/>
      </iconSet>
    </cfRule>
    <cfRule type="iconSet" priority="3">
      <iconSet>
        <cfvo type="percent" val="0"/>
        <cfvo type="percent" val="12"/>
        <cfvo type="percent" val="13"/>
      </iconSet>
    </cfRule>
    <cfRule type="duplicateValues" dxfId="889" priority="4"/>
  </conditionalFormatting>
  <conditionalFormatting sqref="AC15:AC16">
    <cfRule type="duplicateValues" dxfId="888" priority="14"/>
    <cfRule type="iconSet" priority="13">
      <iconSet>
        <cfvo type="percent" val="0"/>
        <cfvo type="percent" val="12"/>
        <cfvo type="percent" val="13"/>
      </iconSet>
    </cfRule>
    <cfRule type="iconSet" priority="120">
      <iconSet>
        <cfvo type="percent" val="0"/>
        <cfvo type="percent" val="12"/>
        <cfvo type="percent" val="13"/>
      </iconSet>
    </cfRule>
    <cfRule type="duplicateValues" dxfId="887" priority="121"/>
    <cfRule type="duplicateValues" dxfId="886" priority="2"/>
    <cfRule type="iconSet" priority="170">
      <iconSet>
        <cfvo type="percent" val="0"/>
        <cfvo type="percent" val="12"/>
        <cfvo type="percent" val="13"/>
      </iconSet>
    </cfRule>
    <cfRule type="duplicateValues" dxfId="885" priority="169"/>
    <cfRule type="iconSet" priority="1">
      <iconSet>
        <cfvo type="percent" val="0"/>
        <cfvo type="percent" val="12"/>
        <cfvo type="percent" val="13"/>
      </iconSet>
    </cfRule>
    <cfRule type="duplicateValues" dxfId="884" priority="26"/>
    <cfRule type="iconSet" priority="25">
      <iconSet>
        <cfvo type="percent" val="0"/>
        <cfvo type="percent" val="12"/>
        <cfvo type="percent" val="13"/>
      </iconSet>
    </cfRule>
  </conditionalFormatting>
  <conditionalFormatting sqref="AT17 AI17 V17 AD17 N17:O17">
    <cfRule type="colorScale" priority="224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Q5:AQ16">
    <cfRule type="duplicateValues" dxfId="883" priority="225"/>
  </conditionalFormatting>
  <conditionalFormatting sqref="AQ6:AQ16">
    <cfRule type="duplicateValues" dxfId="882" priority="108"/>
    <cfRule type="duplicateValues" dxfId="881" priority="106"/>
    <cfRule type="duplicateValues" dxfId="880" priority="166"/>
    <cfRule type="duplicateValues" dxfId="879" priority="165"/>
    <cfRule type="duplicateValues" dxfId="878" priority="107"/>
    <cfRule type="duplicateValues" dxfId="877" priority="167"/>
  </conditionalFormatting>
  <pageMargins left="0.16" right="0.24" top="0.2" bottom="0.37" header="0.09" footer="0.22"/>
  <pageSetup paperSize="9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99FF"/>
  </sheetPr>
  <dimension ref="A1:AW53"/>
  <sheetViews>
    <sheetView zoomScale="60" zoomScaleNormal="60" workbookViewId="0">
      <selection activeCell="A29" sqref="A29"/>
    </sheetView>
  </sheetViews>
  <sheetFormatPr baseColWidth="10" defaultColWidth="11.42578125" defaultRowHeight="15"/>
  <cols>
    <col min="1" max="1" width="4.5703125" style="80" customWidth="1"/>
    <col min="2" max="2" width="7.42578125" style="80" customWidth="1"/>
    <col min="3" max="3" width="26.5703125" style="80" customWidth="1"/>
    <col min="4" max="4" width="24.42578125" style="80" customWidth="1"/>
    <col min="5" max="5" width="9.85546875" style="80" customWidth="1"/>
    <col min="6" max="6" width="7.85546875" style="80" customWidth="1"/>
    <col min="7" max="7" width="6" style="80" customWidth="1"/>
    <col min="8" max="8" width="7.5703125" style="80" customWidth="1"/>
    <col min="9" max="9" width="26" style="80" customWidth="1"/>
    <col min="10" max="10" width="7.85546875" style="80" customWidth="1"/>
    <col min="11" max="12" width="10.28515625" style="80" customWidth="1"/>
    <col min="13" max="13" width="9.5703125" style="80" customWidth="1"/>
    <col min="14" max="14" width="9" style="80" customWidth="1"/>
    <col min="15" max="15" width="7.5703125" style="80" customWidth="1"/>
    <col min="16" max="16" width="8.28515625" style="80" customWidth="1"/>
    <col min="17" max="17" width="26.140625" style="80" customWidth="1"/>
    <col min="18" max="18" width="8.5703125" style="80" customWidth="1"/>
    <col min="19" max="20" width="12.140625" style="80" customWidth="1"/>
    <col min="21" max="21" width="10" style="80" customWidth="1"/>
    <col min="22" max="22" width="6.42578125" style="80" customWidth="1"/>
    <col min="23" max="23" width="5.7109375" style="80" customWidth="1"/>
    <col min="24" max="24" width="7.5703125" style="80" customWidth="1"/>
    <col min="25" max="25" width="27.5703125" style="80" customWidth="1"/>
    <col min="26" max="28" width="10.42578125" style="80" customWidth="1"/>
    <col min="29" max="29" width="9.85546875" style="80" customWidth="1"/>
    <col min="30" max="30" width="10.7109375" style="80" customWidth="1"/>
    <col min="31" max="31" width="8.28515625" style="80" customWidth="1"/>
    <col min="32" max="32" width="8.140625" style="80" customWidth="1"/>
    <col min="33" max="33" width="26.140625" style="80" customWidth="1"/>
    <col min="34" max="34" width="10.85546875" style="80" customWidth="1"/>
    <col min="35" max="38" width="10.7109375" style="80" customWidth="1"/>
    <col min="39" max="39" width="5.5703125" style="80" customWidth="1"/>
    <col min="40" max="40" width="12" style="80" hidden="1" customWidth="1"/>
    <col min="41" max="41" width="8.85546875" style="80" hidden="1" customWidth="1"/>
    <col min="42" max="42" width="13.7109375" style="80" hidden="1" customWidth="1"/>
    <col min="43" max="43" width="12.28515625" style="80" customWidth="1"/>
    <col min="44" max="44" width="26" style="80" customWidth="1"/>
    <col min="45" max="45" width="10.85546875" style="80" customWidth="1"/>
    <col min="46" max="46" width="10.5703125" style="80" customWidth="1"/>
    <col min="47" max="47" width="12.85546875" style="80" customWidth="1"/>
    <col min="48" max="16384" width="11.42578125" style="80"/>
  </cols>
  <sheetData>
    <row r="1" spans="1:49" ht="69" customHeight="1">
      <c r="A1" s="422" t="s">
        <v>29</v>
      </c>
      <c r="B1" s="422"/>
      <c r="C1" s="422"/>
      <c r="D1" s="159" t="s">
        <v>30</v>
      </c>
      <c r="E1" s="158"/>
      <c r="F1" s="158"/>
      <c r="G1" s="158"/>
      <c r="H1" s="158"/>
      <c r="I1" s="423" t="s">
        <v>31</v>
      </c>
      <c r="J1" s="423"/>
      <c r="K1" s="423"/>
      <c r="L1" s="423"/>
      <c r="M1" s="42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27"/>
    </row>
    <row r="2" spans="1:49" ht="39" customHeight="1" thickBot="1">
      <c r="A2" s="296"/>
      <c r="B2" s="296"/>
      <c r="C2" s="296"/>
      <c r="D2" s="159"/>
      <c r="E2" s="158"/>
      <c r="F2" s="158"/>
      <c r="G2" s="158"/>
      <c r="H2" s="158"/>
      <c r="I2" s="283"/>
      <c r="J2" s="283"/>
      <c r="K2" s="283"/>
      <c r="L2" s="283"/>
      <c r="M2" s="28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27"/>
    </row>
    <row r="3" spans="1:49" ht="31.5" customHeight="1" thickBot="1">
      <c r="A3" s="2"/>
      <c r="B3" s="2"/>
      <c r="C3" s="3"/>
      <c r="D3" s="3"/>
      <c r="E3" s="295" t="s">
        <v>15</v>
      </c>
      <c r="F3" s="3"/>
      <c r="G3" s="1"/>
      <c r="H3" s="1"/>
      <c r="I3" s="11" t="s">
        <v>5</v>
      </c>
      <c r="J3" s="1"/>
      <c r="K3" s="416" t="s">
        <v>124</v>
      </c>
      <c r="L3" s="418" t="s">
        <v>123</v>
      </c>
      <c r="M3" s="1"/>
      <c r="N3" s="1"/>
      <c r="O3" s="1"/>
      <c r="P3" s="11"/>
      <c r="Q3" s="11" t="s">
        <v>6</v>
      </c>
      <c r="R3" s="1"/>
      <c r="S3" s="416" t="s">
        <v>124</v>
      </c>
      <c r="T3" s="418" t="s">
        <v>123</v>
      </c>
      <c r="U3" s="1"/>
      <c r="V3" s="1"/>
      <c r="W3" s="1"/>
      <c r="X3" s="11"/>
      <c r="Y3" s="11" t="s">
        <v>7</v>
      </c>
      <c r="Z3" s="1"/>
      <c r="AA3" s="416" t="s">
        <v>124</v>
      </c>
      <c r="AB3" s="418" t="s">
        <v>123</v>
      </c>
      <c r="AC3" s="1"/>
      <c r="AD3" s="1"/>
      <c r="AE3" s="1"/>
      <c r="AF3" s="1"/>
      <c r="AH3" s="436" t="s">
        <v>19</v>
      </c>
      <c r="AI3" s="437"/>
      <c r="AJ3" s="438"/>
      <c r="AK3" s="426" t="s">
        <v>122</v>
      </c>
      <c r="AL3" s="428" t="s">
        <v>123</v>
      </c>
      <c r="AM3"/>
      <c r="AN3" s="439" t="s">
        <v>121</v>
      </c>
      <c r="AO3" s="440"/>
      <c r="AP3" s="441"/>
      <c r="AQ3" s="433" t="s">
        <v>12</v>
      </c>
      <c r="AR3" s="434"/>
      <c r="AS3" s="434"/>
      <c r="AT3" s="434"/>
      <c r="AU3" s="435"/>
      <c r="AV3" s="426" t="s">
        <v>122</v>
      </c>
      <c r="AW3" s="428" t="s">
        <v>123</v>
      </c>
    </row>
    <row r="4" spans="1:49" ht="30" customHeight="1" thickBot="1">
      <c r="A4" s="4"/>
      <c r="B4" s="209"/>
      <c r="C4" s="311" t="s">
        <v>120</v>
      </c>
      <c r="D4" s="14" t="s">
        <v>14</v>
      </c>
      <c r="E4" s="288" t="s">
        <v>72</v>
      </c>
      <c r="F4" s="3"/>
      <c r="G4" s="30"/>
      <c r="H4" s="309" t="s">
        <v>17</v>
      </c>
      <c r="I4" s="340" t="s">
        <v>10</v>
      </c>
      <c r="J4" s="339" t="s">
        <v>4</v>
      </c>
      <c r="K4" s="417"/>
      <c r="L4" s="419"/>
      <c r="M4" s="337" t="s">
        <v>11</v>
      </c>
      <c r="N4" s="338" t="s">
        <v>8</v>
      </c>
      <c r="O4"/>
      <c r="P4" s="309" t="s">
        <v>17</v>
      </c>
      <c r="Q4" s="340" t="s">
        <v>10</v>
      </c>
      <c r="R4" s="339" t="s">
        <v>4</v>
      </c>
      <c r="S4" s="417"/>
      <c r="T4" s="419"/>
      <c r="U4" s="337" t="s">
        <v>11</v>
      </c>
      <c r="V4" s="338" t="s">
        <v>8</v>
      </c>
      <c r="W4" s="32"/>
      <c r="X4" s="309" t="s">
        <v>17</v>
      </c>
      <c r="Y4" s="340" t="s">
        <v>10</v>
      </c>
      <c r="Z4" s="339" t="s">
        <v>4</v>
      </c>
      <c r="AA4" s="417"/>
      <c r="AB4" s="419"/>
      <c r="AC4" s="337" t="s">
        <v>11</v>
      </c>
      <c r="AD4" s="338" t="s">
        <v>8</v>
      </c>
      <c r="AE4" s="1"/>
      <c r="AF4" s="1"/>
      <c r="AG4" s="306" t="s">
        <v>0</v>
      </c>
      <c r="AH4" s="180" t="s">
        <v>1</v>
      </c>
      <c r="AI4" s="182" t="s">
        <v>2</v>
      </c>
      <c r="AJ4" s="305" t="s">
        <v>11</v>
      </c>
      <c r="AK4" s="443"/>
      <c r="AL4" s="444"/>
      <c r="AM4"/>
      <c r="AN4" s="85" t="s">
        <v>3</v>
      </c>
      <c r="AO4" s="165"/>
      <c r="AP4" s="211" t="s">
        <v>18</v>
      </c>
      <c r="AQ4" s="224" t="s">
        <v>16</v>
      </c>
      <c r="AR4" s="220" t="s">
        <v>0</v>
      </c>
      <c r="AS4" s="218" t="s">
        <v>1</v>
      </c>
      <c r="AT4" s="219" t="s">
        <v>2</v>
      </c>
      <c r="AU4" s="215" t="s">
        <v>11</v>
      </c>
      <c r="AV4" s="443"/>
      <c r="AW4" s="444"/>
    </row>
    <row r="5" spans="1:49" ht="30" customHeight="1">
      <c r="A5" s="6">
        <v>1</v>
      </c>
      <c r="B5" s="183"/>
      <c r="C5" s="183"/>
      <c r="D5" s="184"/>
      <c r="E5" s="289"/>
      <c r="G5" s="292">
        <v>1</v>
      </c>
      <c r="H5" s="424">
        <v>1</v>
      </c>
      <c r="I5" s="39" t="str">
        <f t="shared" ref="I5:I18" si="0">IF(ISNA(MATCH(G5,$E$5:$E$18,0)),"",INDEX($C$5:$C$18,MATCH(G5,$E$5:$E$18,0)))</f>
        <v/>
      </c>
      <c r="J5" s="39">
        <f>IF(M5+M6=0,0,IF(M5=M6,2,IF(M5&lt;M6,1,5)))</f>
        <v>0</v>
      </c>
      <c r="K5" s="39">
        <f>IF(N6="","",IF(OR(AND(N6&gt;0,N6&lt;5)),1,0))</f>
        <v>0</v>
      </c>
      <c r="L5" s="39">
        <f t="shared" ref="L5:L18" si="1">IF(N5="","",IF(OR(AND(N5&lt;14,N5&gt;7)),1,0))</f>
        <v>0</v>
      </c>
      <c r="M5" s="122"/>
      <c r="N5" s="49">
        <f>SUM(M5-M6)</f>
        <v>0</v>
      </c>
      <c r="O5" s="87"/>
      <c r="P5" s="431">
        <v>7</v>
      </c>
      <c r="Q5" s="23" t="str">
        <f>IF(M5=M6," ",IF(M5&gt;M6,I5,I6))</f>
        <v xml:space="preserve"> </v>
      </c>
      <c r="R5" s="39">
        <f>IF(U5+U6=0,0,IF(U5=U6,2,IF(U5&lt;U6,1,5)))</f>
        <v>0</v>
      </c>
      <c r="S5" s="39">
        <f>IF(V6="","",IF(OR(AND(V6&gt;0,V6&lt;5)),1,0))</f>
        <v>0</v>
      </c>
      <c r="T5" s="39">
        <f t="shared" ref="T5:T18" si="2">IF(V5="","",IF(OR(AND(V5&lt;14,V5&gt;7)),1,0))</f>
        <v>0</v>
      </c>
      <c r="U5" s="122"/>
      <c r="V5" s="8">
        <f>SUM(U5-U6)</f>
        <v>0</v>
      </c>
      <c r="W5" s="1"/>
      <c r="X5" s="431">
        <v>1</v>
      </c>
      <c r="Y5" s="25" t="str">
        <f>IF(U5=U6," ",IF(U5&gt;U6,Q5,Q6))</f>
        <v xml:space="preserve"> </v>
      </c>
      <c r="Z5" s="34">
        <f>IF(AC5+AC6=0,0,IF(AC5=AC6,2,IF(AC5&lt;AC6,1,5)))</f>
        <v>0</v>
      </c>
      <c r="AA5" s="39">
        <f>IF(AD6="","",IF(OR(AND(AD6&gt;0,AD6&lt;5)),1,0))</f>
        <v>0</v>
      </c>
      <c r="AB5" s="39">
        <f t="shared" ref="AB5:AB18" si="3">IF(AD5="","",IF(OR(AND(AD5&lt;14,AD5&gt;7)),1,0))</f>
        <v>0</v>
      </c>
      <c r="AC5" s="122"/>
      <c r="AD5" s="8">
        <f>SUM(AC5-AC6)</f>
        <v>0</v>
      </c>
      <c r="AE5" s="1"/>
      <c r="AF5" s="12">
        <v>1</v>
      </c>
      <c r="AG5" s="8" t="str">
        <f>+I5</f>
        <v/>
      </c>
      <c r="AH5" s="59">
        <f t="shared" ref="AH5:AH18" si="4">SUM(IFERROR(VLOOKUP(AG5,I$5:N$18,2,0),0),IFERROR(VLOOKUP(AG5,I$5:N$18,3,0),0),IFERROR(VLOOKUP(AG5,I$5:N$18,4,0),0),IFERROR(VLOOKUP(AG5,Q$5:V$18,2,0),0),IFERROR(VLOOKUP(AG5,Q$5:V$18,3,0),0),IFERROR(VLOOKUP(AG5,Q$5:V$18,4,0),0),IFERROR(VLOOKUP(AG5,Y$5:AD$18,2,0),0),IFERROR(VLOOKUP(AG5,Y$5:AD$18,3,0),0),IFERROR(VLOOKUP(AG5,Y$5:AD$18,4,0),0))</f>
        <v>0</v>
      </c>
      <c r="AI5" s="59">
        <f t="shared" ref="AI5:AI18" si="5">SUM(IFERROR(VLOOKUP(AG5,I$5:N$18,6,0),0),IFERROR(VLOOKUP(AG5,Q$5:V$18,6,0),0),IFERROR(VLOOKUP(AG5,Y$5:AD$18,6,0),0))</f>
        <v>0</v>
      </c>
      <c r="AJ5" s="335">
        <f t="shared" ref="AJ5:AJ18" si="6">SUM(IFERROR(VLOOKUP(AG5,I$5:N$18,5,0),0),IFERROR(VLOOKUP(AG5,Q$5:V$18,5,0),0),IFERROR(VLOOKUP(AG5,Y$5:AD$18,5,0),0))</f>
        <v>0</v>
      </c>
      <c r="AK5" s="341">
        <f>SUM(IFERROR(VLOOKUP(AG5,L$5:O$18,3,0),0),IFERROR(VLOOKUP(AG5,Q$5:V$18,3,0),0),IFERROR(VLOOKUP(AG5,Y$5:AD$1822,3,0),0))</f>
        <v>0</v>
      </c>
      <c r="AL5" s="34">
        <f>SUM(IFERROR(VLOOKUP(AG5,I$5:N$18,4,0),0),IFERROR(VLOOKUP(AG5,Q$5:V$18,4,0),0),IFERROR(VLOOKUP(AG5,Y$5:AD$18,4,0),0))</f>
        <v>0</v>
      </c>
      <c r="AM5"/>
      <c r="AN5" s="179" t="str">
        <f>IF(OR(AG5="",AH5="",AI5="",AJ5="",AK5="",AL5=""),"",RANK(AH5,$AH$5:$AH$18)+SUM(-AI5/100)-(+AJ5/10000)-(+AL5/1000000)-(+AK5/10000000)+COUNTIF(AG$5:AG$18,"&lt;="&amp;AG5+1)/1000000+ROW()/100000000)</f>
        <v/>
      </c>
      <c r="AO5" s="52"/>
      <c r="AP5" s="53" t="str">
        <f>IF(AG5="","",SMALL(AN$5:AN$18,ROWS(AH$5:AH5)))</f>
        <v/>
      </c>
      <c r="AQ5" s="77" t="str">
        <f>IF(AP5="","",1)</f>
        <v/>
      </c>
      <c r="AR5" s="54" t="str">
        <f t="shared" ref="AR5:AR18" si="7">IF(OR(AG5="",AH5=""),"",INDEX($AG$5:$AG$18,MATCH(AP5,$AN$5:$AN$18,0)))</f>
        <v/>
      </c>
      <c r="AS5" s="73" t="str">
        <f t="shared" ref="AS5:AS18" si="8">IF(AG5="","",INDEX($AH$5:$AH$18,MATCH(AP5,$AN$5:$AN$18,0)))</f>
        <v/>
      </c>
      <c r="AT5" s="74" t="str">
        <f t="shared" ref="AT5:AT18" si="9">IF(AG5="","",INDEX($AI$5:$AI$18,MATCH(AP5,$AN$5:$AN$18,0)))</f>
        <v/>
      </c>
      <c r="AU5" s="221" t="str">
        <f t="shared" ref="AU5:AU18" si="10">IF(AG5="","",INDEX($AJ$5:$AJ$20,MATCH(AP5,$AN$5:$AN$20,0)))</f>
        <v/>
      </c>
      <c r="AV5" s="344" t="str">
        <f>IF(AG5="","",INDEX($AK$5:$AK$20,MATCH(AP5,$AN$5:$AN$20,0)))</f>
        <v/>
      </c>
      <c r="AW5" s="74" t="str">
        <f>IF(AG5="","",INDEX($AL$5:$AL$20,MATCH(AP5,$AN$5:$AN$20,0)))</f>
        <v/>
      </c>
    </row>
    <row r="6" spans="1:49" ht="30" customHeight="1" thickBot="1">
      <c r="A6" s="7">
        <v>2</v>
      </c>
      <c r="B6" s="185"/>
      <c r="C6" s="185"/>
      <c r="D6" s="186"/>
      <c r="E6" s="290"/>
      <c r="G6" s="293">
        <v>2</v>
      </c>
      <c r="H6" s="425"/>
      <c r="I6" s="59" t="str">
        <f t="shared" si="0"/>
        <v/>
      </c>
      <c r="J6" s="40">
        <f>IF(M5+M6=0,0,IF(M5=M6,2,IF(M5&gt;M6,1,5)))</f>
        <v>0</v>
      </c>
      <c r="K6" s="59">
        <f>IF(N5="","",IF(OR(AND(N5&gt;0,N5&lt;5)),1,0))</f>
        <v>0</v>
      </c>
      <c r="L6" s="59">
        <f t="shared" si="1"/>
        <v>0</v>
      </c>
      <c r="M6" s="123"/>
      <c r="N6" s="50">
        <f>SUM(M6-M5)</f>
        <v>0</v>
      </c>
      <c r="O6" s="87"/>
      <c r="P6" s="432"/>
      <c r="Q6" s="24" t="str">
        <f>IF(M7=M8,"  ",IF(M7&gt;M8,I7,I8))</f>
        <v xml:space="preserve">  </v>
      </c>
      <c r="R6" s="47">
        <f>IF(U5+U6=0,0,IF(U5=U6,2,IF(U5&gt;U6,1,5)))</f>
        <v>0</v>
      </c>
      <c r="S6" s="59">
        <f>IF(V5="","",IF(OR(AND(V5&gt;0,V5&lt;5)),1,0))</f>
        <v>0</v>
      </c>
      <c r="T6" s="59">
        <f t="shared" si="2"/>
        <v>0</v>
      </c>
      <c r="U6" s="123"/>
      <c r="V6" s="9">
        <f>SUM(U6-U5)</f>
        <v>0</v>
      </c>
      <c r="W6" s="1"/>
      <c r="X6" s="432"/>
      <c r="Y6" s="29" t="str">
        <f>IF(U7=U8," ",IF(U7&gt;U8,Q7,Q8))</f>
        <v xml:space="preserve"> </v>
      </c>
      <c r="Z6" s="36">
        <f>IF(AC5+AC6=0,0,IF(AC5=AC6,2,IF(AC5&gt;AC6,1,5)))</f>
        <v>0</v>
      </c>
      <c r="AA6" s="59">
        <f>IF(AD5="","",IF(OR(AND(AD5&gt;0,AD5&lt;5)),1,0))</f>
        <v>0</v>
      </c>
      <c r="AB6" s="59">
        <f t="shared" si="3"/>
        <v>0</v>
      </c>
      <c r="AC6" s="123"/>
      <c r="AD6" s="9">
        <f>SUM(AC6-AC5)</f>
        <v>0</v>
      </c>
      <c r="AE6" s="1"/>
      <c r="AF6" s="13">
        <v>2</v>
      </c>
      <c r="AG6" s="126" t="str">
        <f>+I6</f>
        <v/>
      </c>
      <c r="AH6" s="59">
        <f t="shared" si="4"/>
        <v>0</v>
      </c>
      <c r="AI6" s="59">
        <f t="shared" si="5"/>
        <v>0</v>
      </c>
      <c r="AJ6" s="335">
        <f t="shared" si="6"/>
        <v>0</v>
      </c>
      <c r="AK6" s="342">
        <f t="shared" ref="AK6:AK17" si="11">SUM(IFERROR(VLOOKUP(AG6,L$5:O$18,3,0),0),IFERROR(VLOOKUP(AG6,Q$5:V$18,3,0),0),IFERROR(VLOOKUP(AG6,Y$5:AD$1822,3,0),0))</f>
        <v>0</v>
      </c>
      <c r="AL6" s="36">
        <f t="shared" ref="AL6:AL17" si="12">SUM(IFERROR(VLOOKUP(AG6,I$5:N$18,4,0),0),IFERROR(VLOOKUP(AG6,Q$5:V$18,4,0),0),IFERROR(VLOOKUP(AG6,Y$5:AD$18,4,0),0))</f>
        <v>0</v>
      </c>
      <c r="AM6"/>
      <c r="AN6" s="179" t="str">
        <f t="shared" ref="AN6:AN18" si="13">IF(OR(AG6="",AH6="",AI6="",AJ6="",AK6="",AL6=""),"",RANK(AH6,$AH$5:$AH$18)+SUM(-AI6/100)-(+AJ6/10000)-(+AL6/1000000)-(+AK6/10000000)+COUNTIF(AG$5:AG$18,"&lt;="&amp;AG6+1)/1000000+ROW()/100000000)</f>
        <v/>
      </c>
      <c r="AO6" s="26"/>
      <c r="AP6" s="42" t="str">
        <f>IF(AG6="","",SMALL(AN$5:AN$18,ROWS(AH$5:AH6)))</f>
        <v/>
      </c>
      <c r="AQ6" s="64" t="str">
        <f>IF(AP6="","",IF(AND(AS5=AS6,AT5=AT6,AU5=AU6),AQ5,$AQ$5+1))</f>
        <v/>
      </c>
      <c r="AR6" s="41" t="str">
        <f t="shared" si="7"/>
        <v/>
      </c>
      <c r="AS6" s="136" t="str">
        <f t="shared" si="8"/>
        <v/>
      </c>
      <c r="AT6" s="137" t="str">
        <f t="shared" si="9"/>
        <v/>
      </c>
      <c r="AU6" s="222" t="str">
        <f t="shared" si="10"/>
        <v/>
      </c>
      <c r="AV6" s="345" t="str">
        <f t="shared" ref="AV6:AV18" si="14">IF(AG6="","",INDEX($AK$5:$AK$20,MATCH(AP6,$AN$5:$AN$20,0)))</f>
        <v/>
      </c>
      <c r="AW6" s="137" t="str">
        <f t="shared" ref="AW6:AW18" si="15">IF(AG6="","",INDEX($AL$5:$AL$20,MATCH(AP6,$AN$5:$AN$20,0)))</f>
        <v/>
      </c>
    </row>
    <row r="7" spans="1:49" ht="30" customHeight="1">
      <c r="A7" s="7">
        <v>3</v>
      </c>
      <c r="B7" s="185"/>
      <c r="C7" s="185"/>
      <c r="D7" s="186"/>
      <c r="E7" s="290"/>
      <c r="G7" s="293">
        <v>3</v>
      </c>
      <c r="H7" s="424">
        <v>2</v>
      </c>
      <c r="I7" s="39" t="str">
        <f t="shared" si="0"/>
        <v/>
      </c>
      <c r="J7" s="39">
        <f>IF(M7+M8=0,0,IF(M7=M8,2,IF(M7&lt;M8,1,5)))</f>
        <v>0</v>
      </c>
      <c r="K7" s="39">
        <f>IF(N8="","",IF(OR(AND(N8&gt;0,N8&lt;5)),1,0))</f>
        <v>0</v>
      </c>
      <c r="L7" s="39">
        <f t="shared" si="1"/>
        <v>0</v>
      </c>
      <c r="M7" s="122"/>
      <c r="N7" s="49">
        <f t="shared" ref="N7" si="16">SUM(M7-M8)</f>
        <v>0</v>
      </c>
      <c r="O7" s="87"/>
      <c r="P7" s="431">
        <v>6</v>
      </c>
      <c r="Q7" s="23" t="str">
        <f>IF(M9=M10," ",IF(M9&gt;M10,I9,I10))</f>
        <v xml:space="preserve"> </v>
      </c>
      <c r="R7" s="39">
        <f>IF(U7+U8=0,0,IF(U7=U8,2,IF(U7&lt;U8,1,5)))</f>
        <v>0</v>
      </c>
      <c r="S7" s="39">
        <f>IF(V8="","",IF(OR(AND(V8&gt;0,V8&lt;5)),1,0))</f>
        <v>0</v>
      </c>
      <c r="T7" s="39">
        <f t="shared" si="2"/>
        <v>0</v>
      </c>
      <c r="U7" s="122"/>
      <c r="V7" s="65">
        <f t="shared" ref="V7" si="17">SUM(U7-U8)</f>
        <v>0</v>
      </c>
      <c r="W7" s="1"/>
      <c r="X7" s="431">
        <v>2</v>
      </c>
      <c r="Y7" s="15" t="str">
        <f>IF(U9=U10," ",IF(U9&gt;U10,Q9,Q10))</f>
        <v xml:space="preserve"> </v>
      </c>
      <c r="Z7" s="34">
        <f>IF(AC7+AC8=0,0,IF(AC7=AC8,2,IF(AC7&lt;AC8,1,5)))</f>
        <v>0</v>
      </c>
      <c r="AA7" s="39">
        <f>IF(AD8="","",IF(OR(AND(AD8&gt;0,AD8&lt;5)),1,0))</f>
        <v>0</v>
      </c>
      <c r="AB7" s="39">
        <f t="shared" si="3"/>
        <v>0</v>
      </c>
      <c r="AC7" s="122"/>
      <c r="AD7" s="65">
        <f t="shared" ref="AD7" si="18">SUM(AC7-AC8)</f>
        <v>0</v>
      </c>
      <c r="AE7" s="1"/>
      <c r="AF7" s="13">
        <v>3</v>
      </c>
      <c r="AG7" s="126" t="str">
        <f t="shared" ref="AG7:AG18" si="19">+I7</f>
        <v/>
      </c>
      <c r="AH7" s="59">
        <f t="shared" si="4"/>
        <v>0</v>
      </c>
      <c r="AI7" s="59">
        <f t="shared" si="5"/>
        <v>0</v>
      </c>
      <c r="AJ7" s="335">
        <f t="shared" si="6"/>
        <v>0</v>
      </c>
      <c r="AK7" s="342">
        <f t="shared" si="11"/>
        <v>0</v>
      </c>
      <c r="AL7" s="36">
        <f t="shared" si="12"/>
        <v>0</v>
      </c>
      <c r="AM7"/>
      <c r="AN7" s="179" t="str">
        <f t="shared" si="13"/>
        <v/>
      </c>
      <c r="AO7" s="26"/>
      <c r="AP7" s="42" t="str">
        <f>IF(AG7="","",SMALL(AN$5:AN$18,ROWS(AH$5:AH7)))</f>
        <v/>
      </c>
      <c r="AQ7" s="64" t="str">
        <f>IF(AP7="","",IF(AND(AS6=AS7,AT6=AT7,AU6=AU7),AQ6,$AQ$5+2))</f>
        <v/>
      </c>
      <c r="AR7" s="41" t="str">
        <f t="shared" si="7"/>
        <v/>
      </c>
      <c r="AS7" s="136" t="str">
        <f t="shared" si="8"/>
        <v/>
      </c>
      <c r="AT7" s="137" t="str">
        <f t="shared" si="9"/>
        <v/>
      </c>
      <c r="AU7" s="222" t="str">
        <f t="shared" si="10"/>
        <v/>
      </c>
      <c r="AV7" s="345" t="str">
        <f t="shared" si="14"/>
        <v/>
      </c>
      <c r="AW7" s="137" t="str">
        <f t="shared" si="15"/>
        <v/>
      </c>
    </row>
    <row r="8" spans="1:49" ht="30" customHeight="1" thickBot="1">
      <c r="A8" s="7">
        <v>4</v>
      </c>
      <c r="B8" s="185"/>
      <c r="C8" s="185"/>
      <c r="D8" s="186"/>
      <c r="E8" s="290"/>
      <c r="G8" s="293">
        <v>4</v>
      </c>
      <c r="H8" s="425"/>
      <c r="I8" s="59" t="str">
        <f t="shared" si="0"/>
        <v/>
      </c>
      <c r="J8" s="40">
        <f>IF(M7+M8=0,0,IF(M7=M8,2,IF(M7&gt;M8,1,5)))</f>
        <v>0</v>
      </c>
      <c r="K8" s="59">
        <f>IF(N7="","",IF(OR(AND(N7&gt;0,N7&lt;5)),1,0))</f>
        <v>0</v>
      </c>
      <c r="L8" s="59">
        <f t="shared" si="1"/>
        <v>0</v>
      </c>
      <c r="M8" s="123"/>
      <c r="N8" s="50">
        <f t="shared" ref="N8" si="20">SUM(M8-M7)</f>
        <v>0</v>
      </c>
      <c r="O8" s="87"/>
      <c r="P8" s="432"/>
      <c r="Q8" s="24" t="str">
        <f>IF(M11=M12," ",IF(M11&gt;M12,I11,I12))</f>
        <v xml:space="preserve"> </v>
      </c>
      <c r="R8" s="47">
        <f>IF(U7+U8=0,0,IF(U7=U8,2,IF(U7&gt;U8,1,5)))</f>
        <v>0</v>
      </c>
      <c r="S8" s="59">
        <f>IF(V7="","",IF(OR(AND(V7&gt;0,V7&lt;5)),1,0))</f>
        <v>0</v>
      </c>
      <c r="T8" s="59">
        <f t="shared" si="2"/>
        <v>0</v>
      </c>
      <c r="U8" s="123"/>
      <c r="V8" s="9">
        <f t="shared" ref="V8" si="21">SUM(U8-U7)</f>
        <v>0</v>
      </c>
      <c r="W8" s="1"/>
      <c r="X8" s="432"/>
      <c r="Y8" s="270" t="str">
        <f>IF(U11=U12," ",IF(U11&gt;U12,Q11,Q12))</f>
        <v xml:space="preserve"> </v>
      </c>
      <c r="Z8" s="36">
        <f>IF(AC7+AC8=0,0,IF(AC7=AC8,2,IF(AC7&gt;AC8,1,5)))</f>
        <v>0</v>
      </c>
      <c r="AA8" s="59">
        <f>IF(AD7="","",IF(OR(AND(AD7&gt;0,AD7&lt;5)),1,0))</f>
        <v>0</v>
      </c>
      <c r="AB8" s="59">
        <f t="shared" si="3"/>
        <v>0</v>
      </c>
      <c r="AC8" s="123"/>
      <c r="AD8" s="9">
        <f t="shared" ref="AD8" si="22">SUM(AC8-AC7)</f>
        <v>0</v>
      </c>
      <c r="AE8" s="1"/>
      <c r="AF8" s="13">
        <v>4</v>
      </c>
      <c r="AG8" s="126" t="str">
        <f t="shared" si="19"/>
        <v/>
      </c>
      <c r="AH8" s="59">
        <f t="shared" si="4"/>
        <v>0</v>
      </c>
      <c r="AI8" s="59">
        <f t="shared" si="5"/>
        <v>0</v>
      </c>
      <c r="AJ8" s="335">
        <f t="shared" si="6"/>
        <v>0</v>
      </c>
      <c r="AK8" s="342">
        <f t="shared" si="11"/>
        <v>0</v>
      </c>
      <c r="AL8" s="36">
        <f t="shared" si="12"/>
        <v>0</v>
      </c>
      <c r="AM8"/>
      <c r="AN8" s="179" t="str">
        <f t="shared" si="13"/>
        <v/>
      </c>
      <c r="AO8" s="26"/>
      <c r="AP8" s="42" t="str">
        <f>IF(AG8="","",SMALL(AN$5:AN$18,ROWS(AH$5:AH8)))</f>
        <v/>
      </c>
      <c r="AQ8" s="64" t="str">
        <f>IF(AP8="","",IF(AND(AS7=AS8,AT7=AT8,AU7=AU8),AQ7,$AQ$5+3))</f>
        <v/>
      </c>
      <c r="AR8" s="41" t="str">
        <f t="shared" si="7"/>
        <v/>
      </c>
      <c r="AS8" s="136" t="str">
        <f t="shared" si="8"/>
        <v/>
      </c>
      <c r="AT8" s="137" t="str">
        <f t="shared" si="9"/>
        <v/>
      </c>
      <c r="AU8" s="222" t="str">
        <f t="shared" si="10"/>
        <v/>
      </c>
      <c r="AV8" s="345" t="str">
        <f t="shared" si="14"/>
        <v/>
      </c>
      <c r="AW8" s="137" t="str">
        <f t="shared" si="15"/>
        <v/>
      </c>
    </row>
    <row r="9" spans="1:49" ht="30" customHeight="1">
      <c r="A9" s="7">
        <v>5</v>
      </c>
      <c r="B9" s="185"/>
      <c r="C9" s="185"/>
      <c r="D9" s="186"/>
      <c r="E9" s="290"/>
      <c r="G9" s="293">
        <v>5</v>
      </c>
      <c r="H9" s="424">
        <v>3</v>
      </c>
      <c r="I9" s="39" t="str">
        <f t="shared" si="0"/>
        <v/>
      </c>
      <c r="J9" s="39">
        <f>IF(M9+M10=0,0,IF(M9=M10,2,IF(M9&lt;M10,1,5)))</f>
        <v>0</v>
      </c>
      <c r="K9" s="39">
        <f>IF(N10="","",IF(OR(AND(N10&gt;0,N10&lt;5)),1,0))</f>
        <v>0</v>
      </c>
      <c r="L9" s="39">
        <f t="shared" si="1"/>
        <v>0</v>
      </c>
      <c r="M9" s="122"/>
      <c r="N9" s="49">
        <f t="shared" ref="N9" si="23">SUM(M9-M10)</f>
        <v>0</v>
      </c>
      <c r="O9" s="87"/>
      <c r="P9" s="431">
        <v>4</v>
      </c>
      <c r="Q9" s="23" t="str">
        <f>IF(M13=M14," ",IF(M13&gt;M14,I13,I14))</f>
        <v xml:space="preserve"> </v>
      </c>
      <c r="R9" s="39">
        <f>IF(U9+U10=0,0,IF(U9=U10,2,IF(U9&lt;U10,1,5)))</f>
        <v>0</v>
      </c>
      <c r="S9" s="39">
        <f>IF(V10="","",IF(OR(AND(V10&gt;0,V10&lt;5)),1,0))</f>
        <v>0</v>
      </c>
      <c r="T9" s="39">
        <f t="shared" si="2"/>
        <v>0</v>
      </c>
      <c r="U9" s="122"/>
      <c r="V9" s="65">
        <f t="shared" ref="V9" si="24">SUM(U9-U10)</f>
        <v>0</v>
      </c>
      <c r="W9" s="1"/>
      <c r="X9" s="431">
        <v>3</v>
      </c>
      <c r="Y9" s="91" t="str">
        <f>IF(U5=U6," ",IF(U5&lt;U6,Q5,Q6))</f>
        <v xml:space="preserve"> </v>
      </c>
      <c r="Z9" s="34">
        <f>IF(AC9+AC10=0,0,IF(AC9=AC10,2,IF(AC9&lt;AC10,1,5)))</f>
        <v>0</v>
      </c>
      <c r="AA9" s="39">
        <f>IF(AD10="","",IF(OR(AND(AD10&gt;0,AD10&lt;5)),1,0))</f>
        <v>0</v>
      </c>
      <c r="AB9" s="39">
        <f t="shared" si="3"/>
        <v>0</v>
      </c>
      <c r="AC9" s="122"/>
      <c r="AD9" s="65">
        <f t="shared" ref="AD9" si="25">SUM(AC9-AC10)</f>
        <v>0</v>
      </c>
      <c r="AE9" s="1"/>
      <c r="AF9" s="13">
        <v>5</v>
      </c>
      <c r="AG9" s="126" t="str">
        <f t="shared" si="19"/>
        <v/>
      </c>
      <c r="AH9" s="59">
        <f t="shared" si="4"/>
        <v>0</v>
      </c>
      <c r="AI9" s="59">
        <f t="shared" si="5"/>
        <v>0</v>
      </c>
      <c r="AJ9" s="335">
        <f t="shared" si="6"/>
        <v>0</v>
      </c>
      <c r="AK9" s="342">
        <f t="shared" si="11"/>
        <v>0</v>
      </c>
      <c r="AL9" s="36">
        <f t="shared" si="12"/>
        <v>0</v>
      </c>
      <c r="AM9"/>
      <c r="AN9" s="179" t="str">
        <f t="shared" si="13"/>
        <v/>
      </c>
      <c r="AO9" s="26"/>
      <c r="AP9" s="42" t="str">
        <f>IF(AG9="","",SMALL(AN$5:AN$18,ROWS(AH$5:AH9)))</f>
        <v/>
      </c>
      <c r="AQ9" s="64" t="str">
        <f>IF(AP9="","",IF(AND(AS8=AS9,AT8=AT9,AU8=AU9),AQ8,$AQ$5+4))</f>
        <v/>
      </c>
      <c r="AR9" s="41" t="str">
        <f t="shared" si="7"/>
        <v/>
      </c>
      <c r="AS9" s="136" t="str">
        <f t="shared" si="8"/>
        <v/>
      </c>
      <c r="AT9" s="137" t="str">
        <f t="shared" si="9"/>
        <v/>
      </c>
      <c r="AU9" s="222" t="str">
        <f t="shared" si="10"/>
        <v/>
      </c>
      <c r="AV9" s="345" t="str">
        <f t="shared" si="14"/>
        <v/>
      </c>
      <c r="AW9" s="137" t="str">
        <f t="shared" si="15"/>
        <v/>
      </c>
    </row>
    <row r="10" spans="1:49" ht="30" customHeight="1" thickBot="1">
      <c r="A10" s="7">
        <v>6</v>
      </c>
      <c r="B10" s="185"/>
      <c r="C10" s="185"/>
      <c r="D10" s="186"/>
      <c r="E10" s="290"/>
      <c r="G10" s="293">
        <v>6</v>
      </c>
      <c r="H10" s="425"/>
      <c r="I10" s="59" t="str">
        <f t="shared" si="0"/>
        <v/>
      </c>
      <c r="J10" s="40">
        <f>IF(M9+M10=0,0,IF(M9=M10,2,IF(M9&gt;M10,1,5)))</f>
        <v>0</v>
      </c>
      <c r="K10" s="59">
        <f>IF(N9="","",IF(OR(AND(N9&gt;0,N9&lt;5)),1,0))</f>
        <v>0</v>
      </c>
      <c r="L10" s="59">
        <f t="shared" si="1"/>
        <v>0</v>
      </c>
      <c r="M10" s="123"/>
      <c r="N10" s="50">
        <f t="shared" ref="N10" si="26">SUM(M10-M9)</f>
        <v>0</v>
      </c>
      <c r="O10" s="87"/>
      <c r="P10" s="432"/>
      <c r="Q10" s="24" t="str">
        <f>IF(M15=M16," ",IF(M15&gt;M16,I15,I16))</f>
        <v xml:space="preserve"> </v>
      </c>
      <c r="R10" s="47">
        <f>IF(U9+U10=0,0,IF(U9=U10,2,IF(U9&gt;U10,1,5)))</f>
        <v>0</v>
      </c>
      <c r="S10" s="59">
        <f>IF(V9="","",IF(OR(AND(V9&gt;0,V9&lt;5)),1,0))</f>
        <v>0</v>
      </c>
      <c r="T10" s="59">
        <f t="shared" si="2"/>
        <v>0</v>
      </c>
      <c r="U10" s="123"/>
      <c r="V10" s="9">
        <f t="shared" ref="V10" si="27">SUM(U10-U9)</f>
        <v>0</v>
      </c>
      <c r="W10" s="1"/>
      <c r="X10" s="432"/>
      <c r="Y10" s="154" t="str">
        <f>IF(U7=U8," ",IF(U7&lt;U8,Q7,Q8))</f>
        <v xml:space="preserve"> </v>
      </c>
      <c r="Z10" s="36">
        <f>IF(AC9+AC10=0,0,IF(AC9=AC10,2,IF(AC9&gt;AC10,1,5)))</f>
        <v>0</v>
      </c>
      <c r="AA10" s="59">
        <f>IF(AD9="","",IF(OR(AND(AD9&gt;0,AD9&lt;5)),1,0))</f>
        <v>0</v>
      </c>
      <c r="AB10" s="59">
        <f t="shared" si="3"/>
        <v>0</v>
      </c>
      <c r="AC10" s="123"/>
      <c r="AD10" s="9">
        <f t="shared" ref="AD10" si="28">SUM(AC10-AC9)</f>
        <v>0</v>
      </c>
      <c r="AE10" s="1"/>
      <c r="AF10" s="13">
        <v>6</v>
      </c>
      <c r="AG10" s="126" t="str">
        <f t="shared" si="19"/>
        <v/>
      </c>
      <c r="AH10" s="59">
        <f t="shared" si="4"/>
        <v>0</v>
      </c>
      <c r="AI10" s="59">
        <f t="shared" si="5"/>
        <v>0</v>
      </c>
      <c r="AJ10" s="335">
        <f t="shared" si="6"/>
        <v>0</v>
      </c>
      <c r="AK10" s="342">
        <f t="shared" si="11"/>
        <v>0</v>
      </c>
      <c r="AL10" s="36">
        <f t="shared" si="12"/>
        <v>0</v>
      </c>
      <c r="AM10"/>
      <c r="AN10" s="179" t="str">
        <f t="shared" si="13"/>
        <v/>
      </c>
      <c r="AO10" s="26"/>
      <c r="AP10" s="42" t="str">
        <f>IF(AG10="","",SMALL(AN$5:AN$18,ROWS(AH$5:AH10)))</f>
        <v/>
      </c>
      <c r="AQ10" s="64" t="str">
        <f>IF(AP10="","",IF(AND(AS9=AS10,AT9=AT10,AU9=AU10),AQ9,$AQ$5+5))</f>
        <v/>
      </c>
      <c r="AR10" s="41" t="str">
        <f t="shared" si="7"/>
        <v/>
      </c>
      <c r="AS10" s="136" t="str">
        <f t="shared" si="8"/>
        <v/>
      </c>
      <c r="AT10" s="137" t="str">
        <f t="shared" si="9"/>
        <v/>
      </c>
      <c r="AU10" s="222" t="str">
        <f t="shared" si="10"/>
        <v/>
      </c>
      <c r="AV10" s="345" t="str">
        <f t="shared" si="14"/>
        <v/>
      </c>
      <c r="AW10" s="137" t="str">
        <f t="shared" si="15"/>
        <v/>
      </c>
    </row>
    <row r="11" spans="1:49" ht="30" customHeight="1">
      <c r="A11" s="7">
        <v>7</v>
      </c>
      <c r="B11" s="185"/>
      <c r="C11" s="185"/>
      <c r="D11" s="186"/>
      <c r="E11" s="290"/>
      <c r="G11" s="293">
        <v>7</v>
      </c>
      <c r="H11" s="424">
        <v>4</v>
      </c>
      <c r="I11" s="39" t="str">
        <f t="shared" si="0"/>
        <v/>
      </c>
      <c r="J11" s="39">
        <f>IF(M11+M12=0,0,IF(M11=M12,2,IF(M11&lt;M12,1,5)))</f>
        <v>0</v>
      </c>
      <c r="K11" s="39">
        <f>IF(N12="","",IF(OR(AND(N12&gt;0,N12&lt;5)),1,0))</f>
        <v>0</v>
      </c>
      <c r="L11" s="39">
        <f t="shared" si="1"/>
        <v>0</v>
      </c>
      <c r="M11" s="122"/>
      <c r="N11" s="49">
        <f t="shared" ref="N11" si="29">SUM(M11-M12)</f>
        <v>0</v>
      </c>
      <c r="O11" s="87"/>
      <c r="P11" s="431">
        <v>2</v>
      </c>
      <c r="Q11" s="23" t="str">
        <f>IF(M17=M18," ",IF(M17&gt;M18,I17,I18))</f>
        <v xml:space="preserve"> </v>
      </c>
      <c r="R11" s="39">
        <f>IF(U11+U12=0,0,IF(U11=U12,2,IF(U11&lt;U12,1,5)))</f>
        <v>0</v>
      </c>
      <c r="S11" s="39">
        <f>IF(V12="","",IF(OR(AND(V12&gt;0,V12&lt;5)),1,0))</f>
        <v>0</v>
      </c>
      <c r="T11" s="39">
        <f t="shared" si="2"/>
        <v>0</v>
      </c>
      <c r="U11" s="122"/>
      <c r="V11" s="65">
        <f t="shared" ref="V11" si="30">SUM(U11-U12)</f>
        <v>0</v>
      </c>
      <c r="W11" s="1"/>
      <c r="X11" s="447">
        <v>4</v>
      </c>
      <c r="Y11" s="91" t="str">
        <f>IF(U9=U10," ",IF(U9&lt;U10,Q9,Q10))</f>
        <v xml:space="preserve"> </v>
      </c>
      <c r="Z11" s="66">
        <f>IF(AC11+AC12=0,0,IF(AC11=AC12,2,IF(AC11&lt;AC12,1,5)))</f>
        <v>0</v>
      </c>
      <c r="AA11" s="39">
        <f>IF(AD12="","",IF(OR(AND(AD12&gt;0,AD12&lt;5)),1,0))</f>
        <v>0</v>
      </c>
      <c r="AB11" s="39">
        <f t="shared" si="3"/>
        <v>0</v>
      </c>
      <c r="AC11" s="122"/>
      <c r="AD11" s="65">
        <f t="shared" ref="AD11" si="31">SUM(AC11-AC12)</f>
        <v>0</v>
      </c>
      <c r="AE11" s="1"/>
      <c r="AF11" s="13">
        <v>7</v>
      </c>
      <c r="AG11" s="126" t="str">
        <f t="shared" si="19"/>
        <v/>
      </c>
      <c r="AH11" s="59">
        <f t="shared" si="4"/>
        <v>0</v>
      </c>
      <c r="AI11" s="59">
        <f t="shared" si="5"/>
        <v>0</v>
      </c>
      <c r="AJ11" s="335">
        <f t="shared" si="6"/>
        <v>0</v>
      </c>
      <c r="AK11" s="342">
        <f t="shared" si="11"/>
        <v>0</v>
      </c>
      <c r="AL11" s="36">
        <f t="shared" si="12"/>
        <v>0</v>
      </c>
      <c r="AM11"/>
      <c r="AN11" s="179" t="str">
        <f t="shared" si="13"/>
        <v/>
      </c>
      <c r="AO11" s="26"/>
      <c r="AP11" s="42" t="str">
        <f>IF(AG11="","",SMALL(AN$5:AN$18,ROWS(AH$5:AH11)))</f>
        <v/>
      </c>
      <c r="AQ11" s="64" t="str">
        <f>IF(AP11="","",IF(AND(AS10=AS11,AT10=AT11,AU10=AU11),AQ10,$AQ$5+6))</f>
        <v/>
      </c>
      <c r="AR11" s="41" t="str">
        <f t="shared" si="7"/>
        <v/>
      </c>
      <c r="AS11" s="136" t="str">
        <f t="shared" si="8"/>
        <v/>
      </c>
      <c r="AT11" s="137" t="str">
        <f t="shared" si="9"/>
        <v/>
      </c>
      <c r="AU11" s="222" t="str">
        <f t="shared" si="10"/>
        <v/>
      </c>
      <c r="AV11" s="345" t="str">
        <f t="shared" si="14"/>
        <v/>
      </c>
      <c r="AW11" s="137" t="str">
        <f t="shared" si="15"/>
        <v/>
      </c>
    </row>
    <row r="12" spans="1:49" ht="30" customHeight="1" thickBot="1">
      <c r="A12" s="7">
        <v>8</v>
      </c>
      <c r="B12" s="185"/>
      <c r="C12" s="185"/>
      <c r="D12" s="186"/>
      <c r="E12" s="290"/>
      <c r="G12" s="293">
        <v>8</v>
      </c>
      <c r="H12" s="425"/>
      <c r="I12" s="59" t="str">
        <f t="shared" si="0"/>
        <v/>
      </c>
      <c r="J12" s="40">
        <f>IF(M11+M12=0,0,IF(M11=M12,2,IF(M11&gt;M12,1,5)))</f>
        <v>0</v>
      </c>
      <c r="K12" s="59">
        <f>IF(N11="","",IF(OR(AND(N11&gt;0,N11&lt;5)),1,0))</f>
        <v>0</v>
      </c>
      <c r="L12" s="59">
        <f t="shared" si="1"/>
        <v>0</v>
      </c>
      <c r="M12" s="123"/>
      <c r="N12" s="50">
        <f t="shared" ref="N12" si="32">SUM(M12-M11)</f>
        <v>0</v>
      </c>
      <c r="O12" s="87"/>
      <c r="P12" s="432"/>
      <c r="Q12" s="143" t="str">
        <f>IF(M5=M6," ",IF(M5&lt;M6,I5,I6))</f>
        <v xml:space="preserve"> </v>
      </c>
      <c r="R12" s="47">
        <f>IF(U11+U12=0,0,IF(U11=U12,2,IF(U11&gt;U12,1,5)))</f>
        <v>0</v>
      </c>
      <c r="S12" s="59">
        <f>IF(V11="","",IF(OR(AND(V11&gt;0,V11&lt;5)),1,0))</f>
        <v>0</v>
      </c>
      <c r="T12" s="59">
        <f t="shared" si="2"/>
        <v>0</v>
      </c>
      <c r="U12" s="123"/>
      <c r="V12" s="9">
        <f t="shared" ref="V12" si="33">SUM(U12-U11)</f>
        <v>0</v>
      </c>
      <c r="W12" s="1"/>
      <c r="X12" s="448"/>
      <c r="Y12" s="46" t="str">
        <f>IF(U13=U14," ",IF(U13&gt;U14,Q13,Q14))</f>
        <v xml:space="preserve"> </v>
      </c>
      <c r="Z12" s="116">
        <f>IF(AC11+AC12=0,0,IF(AC11=AC12,2,IF(AC11&gt;AC12,1,5)))</f>
        <v>0</v>
      </c>
      <c r="AA12" s="59">
        <f>IF(AD11="","",IF(OR(AND(AD11&gt;0,AD11&lt;5)),1,0))</f>
        <v>0</v>
      </c>
      <c r="AB12" s="59">
        <f t="shared" si="3"/>
        <v>0</v>
      </c>
      <c r="AC12" s="123"/>
      <c r="AD12" s="9">
        <f t="shared" ref="AD12" si="34">SUM(AC12-AC11)</f>
        <v>0</v>
      </c>
      <c r="AE12" s="1"/>
      <c r="AF12" s="13">
        <v>8</v>
      </c>
      <c r="AG12" s="126" t="str">
        <f t="shared" si="19"/>
        <v/>
      </c>
      <c r="AH12" s="59">
        <f t="shared" si="4"/>
        <v>0</v>
      </c>
      <c r="AI12" s="59">
        <f t="shared" si="5"/>
        <v>0</v>
      </c>
      <c r="AJ12" s="335">
        <f t="shared" si="6"/>
        <v>0</v>
      </c>
      <c r="AK12" s="342">
        <f t="shared" si="11"/>
        <v>0</v>
      </c>
      <c r="AL12" s="36">
        <f t="shared" si="12"/>
        <v>0</v>
      </c>
      <c r="AM12"/>
      <c r="AN12" s="179" t="str">
        <f t="shared" si="13"/>
        <v/>
      </c>
      <c r="AO12" s="26"/>
      <c r="AP12" s="42" t="str">
        <f>IF(AG12="","",SMALL(AN$5:AN$18,ROWS(AH$5:AH12)))</f>
        <v/>
      </c>
      <c r="AQ12" s="64" t="str">
        <f>IF(AP12="","",IF(AND(AS11=AS12,AT11=AT12,AU11=AU12),AQ11,$AQ$5+7))</f>
        <v/>
      </c>
      <c r="AR12" s="41" t="str">
        <f t="shared" si="7"/>
        <v/>
      </c>
      <c r="AS12" s="136" t="str">
        <f t="shared" si="8"/>
        <v/>
      </c>
      <c r="AT12" s="137" t="str">
        <f t="shared" si="9"/>
        <v/>
      </c>
      <c r="AU12" s="222" t="str">
        <f t="shared" si="10"/>
        <v/>
      </c>
      <c r="AV12" s="345" t="str">
        <f t="shared" si="14"/>
        <v/>
      </c>
      <c r="AW12" s="137" t="str">
        <f t="shared" si="15"/>
        <v/>
      </c>
    </row>
    <row r="13" spans="1:49" ht="30" customHeight="1">
      <c r="A13" s="7">
        <v>9</v>
      </c>
      <c r="B13" s="185"/>
      <c r="C13" s="185"/>
      <c r="D13" s="186"/>
      <c r="E13" s="290"/>
      <c r="G13" s="293">
        <v>9</v>
      </c>
      <c r="H13" s="424">
        <v>5</v>
      </c>
      <c r="I13" s="39" t="str">
        <f t="shared" si="0"/>
        <v/>
      </c>
      <c r="J13" s="39">
        <f>IF(M13+M14=0,0,IF(M13=M14,2,IF(M13&lt;M14,1,5)))</f>
        <v>0</v>
      </c>
      <c r="K13" s="39">
        <f>IF(N14="","",IF(OR(AND(N14&gt;0,N14&lt;5)),1,0))</f>
        <v>0</v>
      </c>
      <c r="L13" s="39">
        <f t="shared" si="1"/>
        <v>0</v>
      </c>
      <c r="M13" s="122"/>
      <c r="N13" s="49">
        <f t="shared" ref="N13" si="35">SUM(M13-M14)</f>
        <v>0</v>
      </c>
      <c r="O13" s="87"/>
      <c r="P13" s="431">
        <v>5</v>
      </c>
      <c r="Q13" s="144" t="str">
        <f>IF(M7=M8," ",IF(M7&lt;M8,I7,I8))</f>
        <v xml:space="preserve"> </v>
      </c>
      <c r="R13" s="39">
        <f>IF(U13+U14=0,0,IF(U13=U14,2,IF(U13&lt;U14,1,5)))</f>
        <v>0</v>
      </c>
      <c r="S13" s="39">
        <f>IF(V14="","",IF(OR(AND(V14&gt;0,V14&lt;5)),1,0))</f>
        <v>0</v>
      </c>
      <c r="T13" s="39">
        <f t="shared" si="2"/>
        <v>0</v>
      </c>
      <c r="U13" s="122"/>
      <c r="V13" s="65">
        <f t="shared" ref="V13" si="36">SUM(U13-U14)</f>
        <v>0</v>
      </c>
      <c r="W13" s="1"/>
      <c r="X13" s="447">
        <v>5</v>
      </c>
      <c r="Y13" s="45" t="str">
        <f>IF(U15=U16," ",IF(U15&gt;U16,Q15,Q16))</f>
        <v xml:space="preserve"> </v>
      </c>
      <c r="Z13" s="66">
        <f>IF(AC13+AC14=0,0,IF(AC13=AC14,2,IF(AC13&lt;AC14,1,5)))</f>
        <v>0</v>
      </c>
      <c r="AA13" s="39">
        <f>IF(AD14="","",IF(OR(AND(AD14&gt;0,AD14&lt;5)),1,0))</f>
        <v>0</v>
      </c>
      <c r="AB13" s="39">
        <f t="shared" si="3"/>
        <v>0</v>
      </c>
      <c r="AC13" s="122"/>
      <c r="AD13" s="65">
        <f t="shared" ref="AD13" si="37">SUM(AC13-AC14)</f>
        <v>0</v>
      </c>
      <c r="AE13" s="1"/>
      <c r="AF13" s="13">
        <v>9</v>
      </c>
      <c r="AG13" s="126" t="str">
        <f t="shared" si="19"/>
        <v/>
      </c>
      <c r="AH13" s="59">
        <f t="shared" si="4"/>
        <v>0</v>
      </c>
      <c r="AI13" s="59">
        <f t="shared" si="5"/>
        <v>0</v>
      </c>
      <c r="AJ13" s="335">
        <f t="shared" si="6"/>
        <v>0</v>
      </c>
      <c r="AK13" s="342">
        <f t="shared" si="11"/>
        <v>0</v>
      </c>
      <c r="AL13" s="36">
        <f t="shared" si="12"/>
        <v>0</v>
      </c>
      <c r="AM13"/>
      <c r="AN13" s="179" t="str">
        <f t="shared" si="13"/>
        <v/>
      </c>
      <c r="AO13" s="26"/>
      <c r="AP13" s="42" t="str">
        <f>IF(AG13="","",SMALL(AN$5:AN$18,ROWS(AH$5:AH13)))</f>
        <v/>
      </c>
      <c r="AQ13" s="64" t="str">
        <f>IF(AP13="","",IF(AND(AS12=AS13,AT12=AT13,AU12=AU13),AQ12,$AQ$5+8))</f>
        <v/>
      </c>
      <c r="AR13" s="41" t="str">
        <f t="shared" si="7"/>
        <v/>
      </c>
      <c r="AS13" s="136" t="str">
        <f t="shared" si="8"/>
        <v/>
      </c>
      <c r="AT13" s="137" t="str">
        <f t="shared" si="9"/>
        <v/>
      </c>
      <c r="AU13" s="222" t="str">
        <f t="shared" si="10"/>
        <v/>
      </c>
      <c r="AV13" s="345" t="str">
        <f t="shared" si="14"/>
        <v/>
      </c>
      <c r="AW13" s="137" t="str">
        <f t="shared" si="15"/>
        <v/>
      </c>
    </row>
    <row r="14" spans="1:49" ht="30" customHeight="1" thickBot="1">
      <c r="A14" s="7">
        <v>10</v>
      </c>
      <c r="B14" s="185"/>
      <c r="C14" s="185"/>
      <c r="D14" s="186"/>
      <c r="E14" s="290"/>
      <c r="G14" s="293">
        <v>10</v>
      </c>
      <c r="H14" s="425"/>
      <c r="I14" s="59" t="str">
        <f t="shared" si="0"/>
        <v/>
      </c>
      <c r="J14" s="40">
        <f>IF(M13+M14=0,0,IF(M13=M14,2,IF(M13&gt;M14,1,5)))</f>
        <v>0</v>
      </c>
      <c r="K14" s="59">
        <f>IF(N13="","",IF(OR(AND(N13&gt;0,N13&lt;5)),1,0))</f>
        <v>0</v>
      </c>
      <c r="L14" s="59">
        <f t="shared" si="1"/>
        <v>0</v>
      </c>
      <c r="M14" s="123"/>
      <c r="N14" s="50">
        <f t="shared" ref="N14" si="38">SUM(M14-M13)</f>
        <v>0</v>
      </c>
      <c r="O14" s="87"/>
      <c r="P14" s="432"/>
      <c r="Q14" s="143" t="str">
        <f>IF(M9=M10," ",IF(M9&lt;M10,I9,I10))</f>
        <v xml:space="preserve"> </v>
      </c>
      <c r="R14" s="47">
        <f>IF(U13+U14=0,0,IF(U13=U14,2,IF(U13&gt;U14,1,5)))</f>
        <v>0</v>
      </c>
      <c r="S14" s="59">
        <f>IF(V13="","",IF(OR(AND(V13&gt;0,V13&lt;5)),1,0))</f>
        <v>0</v>
      </c>
      <c r="T14" s="59">
        <f t="shared" si="2"/>
        <v>0</v>
      </c>
      <c r="U14" s="123"/>
      <c r="V14" s="9">
        <f t="shared" ref="V14" si="39">SUM(U14-U13)</f>
        <v>0</v>
      </c>
      <c r="W14" s="1"/>
      <c r="X14" s="448"/>
      <c r="Y14" s="46" t="str">
        <f>IF(U17=U18," ",IF(U17&gt;U18,Q17,Q18))</f>
        <v xml:space="preserve"> </v>
      </c>
      <c r="Z14" s="116">
        <f>IF(AC13+AC14=0,0,IF(AC13=AC14,2,IF(AC13&gt;AC14,1,5)))</f>
        <v>0</v>
      </c>
      <c r="AA14" s="59">
        <f>IF(AD13="","",IF(OR(AND(AD13&gt;0,AD13&lt;5)),1,0))</f>
        <v>0</v>
      </c>
      <c r="AB14" s="59">
        <f t="shared" si="3"/>
        <v>0</v>
      </c>
      <c r="AC14" s="123"/>
      <c r="AD14" s="9">
        <f t="shared" ref="AD14" si="40">SUM(AC14-AC13)</f>
        <v>0</v>
      </c>
      <c r="AE14" s="1"/>
      <c r="AF14" s="13">
        <v>10</v>
      </c>
      <c r="AG14" s="126" t="str">
        <f t="shared" si="19"/>
        <v/>
      </c>
      <c r="AH14" s="59">
        <f t="shared" si="4"/>
        <v>0</v>
      </c>
      <c r="AI14" s="59">
        <f t="shared" si="5"/>
        <v>0</v>
      </c>
      <c r="AJ14" s="335">
        <f t="shared" si="6"/>
        <v>0</v>
      </c>
      <c r="AK14" s="342">
        <f t="shared" si="11"/>
        <v>0</v>
      </c>
      <c r="AL14" s="36">
        <f t="shared" si="12"/>
        <v>0</v>
      </c>
      <c r="AM14"/>
      <c r="AN14" s="179" t="str">
        <f t="shared" si="13"/>
        <v/>
      </c>
      <c r="AO14" s="26"/>
      <c r="AP14" s="42" t="str">
        <f>IF(AG14="","",SMALL(AN$5:AN$18,ROWS(AH$5:AH14)))</f>
        <v/>
      </c>
      <c r="AQ14" s="64" t="str">
        <f>IF(AP14="","",IF(AND(AS13=AS14,AT13=AT14,AU13=AU14),AQ13,$AQ$5+9))</f>
        <v/>
      </c>
      <c r="AR14" s="41" t="str">
        <f t="shared" si="7"/>
        <v/>
      </c>
      <c r="AS14" s="136" t="str">
        <f t="shared" si="8"/>
        <v/>
      </c>
      <c r="AT14" s="137" t="str">
        <f t="shared" si="9"/>
        <v/>
      </c>
      <c r="AU14" s="222" t="str">
        <f t="shared" si="10"/>
        <v/>
      </c>
      <c r="AV14" s="345" t="str">
        <f t="shared" si="14"/>
        <v/>
      </c>
      <c r="AW14" s="137" t="str">
        <f t="shared" si="15"/>
        <v/>
      </c>
    </row>
    <row r="15" spans="1:49" ht="30" customHeight="1">
      <c r="A15" s="7">
        <v>11</v>
      </c>
      <c r="B15" s="185"/>
      <c r="C15" s="185"/>
      <c r="D15" s="186"/>
      <c r="E15" s="290"/>
      <c r="G15" s="293">
        <v>11</v>
      </c>
      <c r="H15" s="424">
        <v>6</v>
      </c>
      <c r="I15" s="39" t="str">
        <f t="shared" si="0"/>
        <v/>
      </c>
      <c r="J15" s="39">
        <f>IF(M15+M16=0,0,IF(M15=M16,2,IF(M15&lt;M16,1,5)))</f>
        <v>0</v>
      </c>
      <c r="K15" s="39">
        <f>IF(N16="","",IF(OR(AND(N16&gt;0,N16&lt;5)),1,0))</f>
        <v>0</v>
      </c>
      <c r="L15" s="39">
        <f t="shared" si="1"/>
        <v>0</v>
      </c>
      <c r="M15" s="122"/>
      <c r="N15" s="49">
        <f t="shared" ref="N15" si="41">SUM(M15-M16)</f>
        <v>0</v>
      </c>
      <c r="O15" s="87"/>
      <c r="P15" s="431">
        <v>8</v>
      </c>
      <c r="Q15" s="144" t="str">
        <f>IF(M11=M12," ",IF(M11&lt;M12,I11,I12))</f>
        <v xml:space="preserve"> </v>
      </c>
      <c r="R15" s="39">
        <f>IF(U15+U16=0,0,IF(U15=U16,2,IF(U15&lt;U16,1,5)))</f>
        <v>0</v>
      </c>
      <c r="S15" s="39">
        <f>IF(V16="","",IF(OR(AND(V16&gt;0,V16&lt;5)),1,0))</f>
        <v>0</v>
      </c>
      <c r="T15" s="39">
        <f t="shared" si="2"/>
        <v>0</v>
      </c>
      <c r="U15" s="122"/>
      <c r="V15" s="65">
        <f t="shared" ref="V15" si="42">SUM(U15-U16)</f>
        <v>0</v>
      </c>
      <c r="W15" s="1"/>
      <c r="X15" s="447">
        <v>6</v>
      </c>
      <c r="Y15" s="271" t="str">
        <f>IF(U11=U12," ",IF(U11&lt;U12,Q11,Q12))</f>
        <v xml:space="preserve"> </v>
      </c>
      <c r="Z15" s="66">
        <f>IF(AC15+AC16=0,0,IF(AC15=AC16,2,IF(AC15&lt;AC16,1,5)))</f>
        <v>0</v>
      </c>
      <c r="AA15" s="39">
        <f>IF(AD16="","",IF(OR(AND(AD16&gt;0,AD16&lt;5)),1,0))</f>
        <v>0</v>
      </c>
      <c r="AB15" s="39">
        <f t="shared" si="3"/>
        <v>0</v>
      </c>
      <c r="AC15" s="122"/>
      <c r="AD15" s="65">
        <f t="shared" ref="AD15" si="43">SUM(AC15-AC16)</f>
        <v>0</v>
      </c>
      <c r="AE15" s="1"/>
      <c r="AF15" s="13">
        <v>11</v>
      </c>
      <c r="AG15" s="126" t="str">
        <f t="shared" si="19"/>
        <v/>
      </c>
      <c r="AH15" s="59">
        <f t="shared" si="4"/>
        <v>0</v>
      </c>
      <c r="AI15" s="59">
        <f t="shared" si="5"/>
        <v>0</v>
      </c>
      <c r="AJ15" s="335">
        <f t="shared" si="6"/>
        <v>0</v>
      </c>
      <c r="AK15" s="342">
        <f t="shared" si="11"/>
        <v>0</v>
      </c>
      <c r="AL15" s="36">
        <f t="shared" si="12"/>
        <v>0</v>
      </c>
      <c r="AM15"/>
      <c r="AN15" s="179" t="str">
        <f t="shared" si="13"/>
        <v/>
      </c>
      <c r="AO15" s="26"/>
      <c r="AP15" s="42" t="str">
        <f>IF(AG15="","",SMALL(AN$5:AN$18,ROWS(AH$5:AH15)))</f>
        <v/>
      </c>
      <c r="AQ15" s="64" t="str">
        <f>IF(AP15="","",IF(AND(AS14=AS15,AT14=AT15,AU14=AU15),AQ14,$AQ$5+10))</f>
        <v/>
      </c>
      <c r="AR15" s="41" t="str">
        <f t="shared" si="7"/>
        <v/>
      </c>
      <c r="AS15" s="136" t="str">
        <f t="shared" si="8"/>
        <v/>
      </c>
      <c r="AT15" s="137" t="str">
        <f t="shared" si="9"/>
        <v/>
      </c>
      <c r="AU15" s="222" t="str">
        <f t="shared" si="10"/>
        <v/>
      </c>
      <c r="AV15" s="345" t="str">
        <f t="shared" si="14"/>
        <v/>
      </c>
      <c r="AW15" s="137" t="str">
        <f t="shared" si="15"/>
        <v/>
      </c>
    </row>
    <row r="16" spans="1:49" ht="30" customHeight="1" thickBot="1">
      <c r="A16" s="7">
        <v>12</v>
      </c>
      <c r="B16" s="185"/>
      <c r="C16" s="185"/>
      <c r="D16" s="186"/>
      <c r="E16" s="290"/>
      <c r="G16" s="293">
        <v>12</v>
      </c>
      <c r="H16" s="425"/>
      <c r="I16" s="59" t="str">
        <f t="shared" si="0"/>
        <v/>
      </c>
      <c r="J16" s="40">
        <f>IF(M15+M16=0,0,IF(M15=M16,2,IF(M15&gt;M16,1,5)))</f>
        <v>0</v>
      </c>
      <c r="K16" s="59">
        <f>IF(N15="","",IF(OR(AND(N15&gt;0,N15&lt;5)),1,0))</f>
        <v>0</v>
      </c>
      <c r="L16" s="59">
        <f t="shared" si="1"/>
        <v>0</v>
      </c>
      <c r="M16" s="123"/>
      <c r="N16" s="50">
        <f t="shared" ref="N16" si="44">SUM(M16-M15)</f>
        <v>0</v>
      </c>
      <c r="O16" s="87"/>
      <c r="P16" s="432"/>
      <c r="Q16" s="143" t="str">
        <f>IF(M13=M14," ",IF(M13&lt;M14,I13,I14))</f>
        <v xml:space="preserve"> </v>
      </c>
      <c r="R16" s="47">
        <f>IF(U15+U16=0,0,IF(U15=U16,2,IF(U15&gt;U16,1,5)))</f>
        <v>0</v>
      </c>
      <c r="S16" s="59">
        <f>IF(V15="","",IF(OR(AND(V15&gt;0,V15&lt;5)),1,0))</f>
        <v>0</v>
      </c>
      <c r="T16" s="59">
        <f t="shared" si="2"/>
        <v>0</v>
      </c>
      <c r="U16" s="123"/>
      <c r="V16" s="9">
        <f t="shared" ref="V16" si="45">SUM(U16-U15)</f>
        <v>0</v>
      </c>
      <c r="W16" s="1"/>
      <c r="X16" s="448"/>
      <c r="Y16" s="68" t="str">
        <f>IF(U13=U14," ",IF(U13&lt;U14,Q13,Q14))</f>
        <v xml:space="preserve"> </v>
      </c>
      <c r="Z16" s="116">
        <f>IF(AC15+AC16=0,0,IF(AC15=AC16,2,IF(AC15&gt;AC16,1,5)))</f>
        <v>0</v>
      </c>
      <c r="AA16" s="59">
        <f>IF(AD15="","",IF(OR(AND(AD15&gt;0,AD15&lt;5)),1,0))</f>
        <v>0</v>
      </c>
      <c r="AB16" s="59">
        <f t="shared" si="3"/>
        <v>0</v>
      </c>
      <c r="AC16" s="123"/>
      <c r="AD16" s="9">
        <f t="shared" ref="AD16" si="46">SUM(AC16-AC15)</f>
        <v>0</v>
      </c>
      <c r="AE16" s="1"/>
      <c r="AF16" s="13">
        <v>12</v>
      </c>
      <c r="AG16" s="126" t="str">
        <f t="shared" si="19"/>
        <v/>
      </c>
      <c r="AH16" s="59">
        <f t="shared" si="4"/>
        <v>0</v>
      </c>
      <c r="AI16" s="59">
        <f t="shared" si="5"/>
        <v>0</v>
      </c>
      <c r="AJ16" s="335">
        <f t="shared" si="6"/>
        <v>0</v>
      </c>
      <c r="AK16" s="342">
        <f t="shared" si="11"/>
        <v>0</v>
      </c>
      <c r="AL16" s="36">
        <f t="shared" si="12"/>
        <v>0</v>
      </c>
      <c r="AM16"/>
      <c r="AN16" s="179" t="str">
        <f t="shared" si="13"/>
        <v/>
      </c>
      <c r="AO16" s="26"/>
      <c r="AP16" s="42" t="str">
        <f>IF(AG16="","",SMALL(AN$5:AN$18,ROWS(AH$5:AH16)))</f>
        <v/>
      </c>
      <c r="AQ16" s="64" t="str">
        <f>IF(AP16="","",IF(AND(AS15=AS16,AT15=AT16,AU15=AU16),AQ15,$AQ$5+11))</f>
        <v/>
      </c>
      <c r="AR16" s="41" t="str">
        <f t="shared" si="7"/>
        <v/>
      </c>
      <c r="AS16" s="136" t="str">
        <f t="shared" si="8"/>
        <v/>
      </c>
      <c r="AT16" s="137" t="str">
        <f t="shared" si="9"/>
        <v/>
      </c>
      <c r="AU16" s="222" t="str">
        <f t="shared" si="10"/>
        <v/>
      </c>
      <c r="AV16" s="345" t="str">
        <f t="shared" si="14"/>
        <v/>
      </c>
      <c r="AW16" s="137" t="str">
        <f t="shared" si="15"/>
        <v/>
      </c>
    </row>
    <row r="17" spans="1:49" ht="30" customHeight="1">
      <c r="A17" s="7">
        <v>13</v>
      </c>
      <c r="B17" s="185"/>
      <c r="C17" s="185"/>
      <c r="D17" s="187"/>
      <c r="E17" s="290"/>
      <c r="G17" s="293">
        <v>13</v>
      </c>
      <c r="H17" s="424">
        <v>7</v>
      </c>
      <c r="I17" s="39" t="str">
        <f t="shared" si="0"/>
        <v/>
      </c>
      <c r="J17" s="39">
        <f>IF(M17+M18=0,0,IF(M17=M18,2,IF(M17&lt;M18,1,5)))</f>
        <v>0</v>
      </c>
      <c r="K17" s="39">
        <f>IF(N18="","",IF(OR(AND(N18&gt;0,N18&lt;5)),1,0))</f>
        <v>0</v>
      </c>
      <c r="L17" s="39">
        <f t="shared" si="1"/>
        <v>0</v>
      </c>
      <c r="M17" s="122"/>
      <c r="N17" s="49">
        <f t="shared" ref="N17" si="47">SUM(M17-M18)</f>
        <v>0</v>
      </c>
      <c r="O17" s="87"/>
      <c r="P17" s="431">
        <v>1</v>
      </c>
      <c r="Q17" s="51" t="str">
        <f>IF(M15=M16," ",IF(M15&lt;M16,I15,I16))</f>
        <v xml:space="preserve"> </v>
      </c>
      <c r="R17" s="39">
        <f>IF(U17+U18=0,0,IF(U17=U18,2,IF(U17&lt;U18,1,5)))</f>
        <v>0</v>
      </c>
      <c r="S17" s="39">
        <f>IF(V18="","",IF(OR(AND(V18&gt;0,V18&lt;5)),1,0))</f>
        <v>0</v>
      </c>
      <c r="T17" s="39">
        <f t="shared" si="2"/>
        <v>0</v>
      </c>
      <c r="U17" s="122"/>
      <c r="V17" s="65">
        <f t="shared" ref="V17" si="48">SUM(U17-U18)</f>
        <v>0</v>
      </c>
      <c r="W17" s="1"/>
      <c r="X17" s="431">
        <v>7</v>
      </c>
      <c r="Y17" s="61" t="str">
        <f>IF(U15=U16," ",IF(U15&lt;U16,Q15,Q16))</f>
        <v xml:space="preserve"> </v>
      </c>
      <c r="Z17" s="34">
        <f>IF(AC17+AC18=0,0,IF(AC17=AC18,2,IF(AC17&lt;AC18,1,5)))</f>
        <v>0</v>
      </c>
      <c r="AA17" s="39">
        <f>IF(AD18="","",IF(OR(AND(AD18&gt;0,AD18&lt;5)),1,0))</f>
        <v>0</v>
      </c>
      <c r="AB17" s="39">
        <f t="shared" si="3"/>
        <v>0</v>
      </c>
      <c r="AC17" s="122"/>
      <c r="AD17" s="65">
        <f t="shared" ref="AD17" si="49">SUM(AC17-AC18)</f>
        <v>0</v>
      </c>
      <c r="AE17" s="1"/>
      <c r="AF17" s="13">
        <v>13</v>
      </c>
      <c r="AG17" s="126" t="str">
        <f t="shared" si="19"/>
        <v/>
      </c>
      <c r="AH17" s="59">
        <f t="shared" si="4"/>
        <v>0</v>
      </c>
      <c r="AI17" s="59">
        <f t="shared" si="5"/>
        <v>0</v>
      </c>
      <c r="AJ17" s="335">
        <f t="shared" si="6"/>
        <v>0</v>
      </c>
      <c r="AK17" s="342">
        <f t="shared" si="11"/>
        <v>0</v>
      </c>
      <c r="AL17" s="36">
        <f t="shared" si="12"/>
        <v>0</v>
      </c>
      <c r="AM17"/>
      <c r="AN17" s="179" t="str">
        <f t="shared" si="13"/>
        <v/>
      </c>
      <c r="AO17" s="26"/>
      <c r="AP17" s="42" t="str">
        <f>IF(AG17="","",SMALL(AN$5:AN$18,ROWS(AH$5:AH17)))</f>
        <v/>
      </c>
      <c r="AQ17" s="64" t="str">
        <f>IF(AP17="","",IF(AND(AS16=AS17,AT16=AT17,AU16=AU17),AQ16,$AQ$5+12))</f>
        <v/>
      </c>
      <c r="AR17" s="41" t="str">
        <f t="shared" si="7"/>
        <v/>
      </c>
      <c r="AS17" s="136" t="str">
        <f t="shared" si="8"/>
        <v/>
      </c>
      <c r="AT17" s="137" t="str">
        <f t="shared" si="9"/>
        <v/>
      </c>
      <c r="AU17" s="222" t="str">
        <f t="shared" si="10"/>
        <v/>
      </c>
      <c r="AV17" s="345" t="str">
        <f>IF(AG17="","",INDEX($AK$5:$AK$20,MATCH(AP17,$AN$5:$AN$20,0)))</f>
        <v/>
      </c>
      <c r="AW17" s="137" t="str">
        <f t="shared" si="15"/>
        <v/>
      </c>
    </row>
    <row r="18" spans="1:49" ht="30" customHeight="1" thickBot="1">
      <c r="A18" s="10">
        <v>14</v>
      </c>
      <c r="B18" s="189"/>
      <c r="C18" s="189"/>
      <c r="D18" s="190"/>
      <c r="E18" s="291"/>
      <c r="G18" s="293">
        <v>14</v>
      </c>
      <c r="H18" s="425"/>
      <c r="I18" s="124" t="str">
        <f t="shared" si="0"/>
        <v/>
      </c>
      <c r="J18" s="40">
        <f>IF(M17+M18=0,0,IF(M17=M18,2,IF(M17&gt;M18,1,5)))</f>
        <v>0</v>
      </c>
      <c r="K18" s="40">
        <f>IF(N17="","",IF(OR(AND(N17&gt;0,N17&lt;5)),1,0))</f>
        <v>0</v>
      </c>
      <c r="L18" s="124">
        <f t="shared" si="1"/>
        <v>0</v>
      </c>
      <c r="M18" s="123"/>
      <c r="N18" s="50">
        <f t="shared" ref="N18" si="50">SUM(M18-M17)</f>
        <v>0</v>
      </c>
      <c r="O18" s="87"/>
      <c r="P18" s="432"/>
      <c r="Q18" s="285" t="str">
        <f>IF(M17=M18," ",IF(M17&lt;M18,I17,I18))</f>
        <v xml:space="preserve"> </v>
      </c>
      <c r="R18" s="40">
        <f>IF(U17+U18=0,0,IF(U17=U18,2,IF(U17&gt;U18,1,5)))</f>
        <v>0</v>
      </c>
      <c r="S18" s="40">
        <f>IF(V17="","",IF(OR(AND(V17&gt;0,V17&lt;5)),1,0))</f>
        <v>0</v>
      </c>
      <c r="T18" s="40">
        <f t="shared" si="2"/>
        <v>0</v>
      </c>
      <c r="U18" s="123"/>
      <c r="V18" s="9">
        <f t="shared" ref="V18" si="51">SUM(U18-U17)</f>
        <v>0</v>
      </c>
      <c r="W18" s="1"/>
      <c r="X18" s="432"/>
      <c r="Y18" s="44" t="str">
        <f>IF(U17=U18," ",IF(U17&lt;U18,Q17,Q18))</f>
        <v xml:space="preserve"> </v>
      </c>
      <c r="Z18" s="40">
        <f>IF(AC17+AC18=0,0,IF(AC17=AC18,2,IF(AC17&gt;AC18,1,5)))</f>
        <v>0</v>
      </c>
      <c r="AA18" s="40">
        <f>IF(AD17="","",IF(OR(AND(AD17&gt;0,AD17&lt;5)),1,0))</f>
        <v>0</v>
      </c>
      <c r="AB18" s="40">
        <f t="shared" si="3"/>
        <v>0</v>
      </c>
      <c r="AC18" s="123"/>
      <c r="AD18" s="9">
        <f t="shared" ref="AD18" si="52">SUM(AC18-AC17)</f>
        <v>0</v>
      </c>
      <c r="AE18" s="1"/>
      <c r="AF18" s="33">
        <v>14</v>
      </c>
      <c r="AG18" s="9" t="str">
        <f t="shared" si="19"/>
        <v/>
      </c>
      <c r="AH18" s="40">
        <f t="shared" si="4"/>
        <v>0</v>
      </c>
      <c r="AI18" s="40">
        <f t="shared" si="5"/>
        <v>0</v>
      </c>
      <c r="AJ18" s="35">
        <f t="shared" si="6"/>
        <v>0</v>
      </c>
      <c r="AK18" s="343">
        <f t="shared" ref="AK18" si="53">SUM(IFERROR(VLOOKUP(AG18,L$5:O$18,3,0),0),IFERROR(VLOOKUP(AG18,Q$5:V$18,3,0),0),IFERROR(VLOOKUP(AG18,Y$5:AD$1822,3,0),0))</f>
        <v>0</v>
      </c>
      <c r="AL18" s="35">
        <f t="shared" ref="AL18" si="54">SUM(IFERROR(VLOOKUP(AG18,I$5:N$18,4,0),0),IFERROR(VLOOKUP(AG18,Q$5:V$18,4,0),0),IFERROR(VLOOKUP(AG18,Y$5:AD$18,4,0),0))</f>
        <v>0</v>
      </c>
      <c r="AM18"/>
      <c r="AN18" s="179" t="str">
        <f t="shared" si="13"/>
        <v/>
      </c>
      <c r="AO18" s="55"/>
      <c r="AP18" s="56" t="str">
        <f>IF(AG18="","",SMALL(AN$5:AN$18,ROWS(AH$5:AH18)))</f>
        <v/>
      </c>
      <c r="AQ18" s="78" t="str">
        <f>IF(AP18="","",IF(AND(AS17=AS18,AT17=AT18,AU17=AU18),AQ17,$AQ$5+13))</f>
        <v/>
      </c>
      <c r="AR18" s="57" t="str">
        <f t="shared" si="7"/>
        <v/>
      </c>
      <c r="AS18" s="117" t="str">
        <f t="shared" si="8"/>
        <v/>
      </c>
      <c r="AT18" s="138" t="str">
        <f t="shared" si="9"/>
        <v/>
      </c>
      <c r="AU18" s="275" t="str">
        <f t="shared" si="10"/>
        <v/>
      </c>
      <c r="AV18" s="346" t="str">
        <f t="shared" si="14"/>
        <v/>
      </c>
      <c r="AW18" s="138" t="str">
        <f t="shared" si="15"/>
        <v/>
      </c>
    </row>
    <row r="19" spans="1:49" ht="24.75" customHeight="1">
      <c r="A19" s="1"/>
      <c r="B19" s="1"/>
      <c r="C19" s="1"/>
      <c r="D19" s="1"/>
      <c r="E19" s="1">
        <f>SUM(E5:E18)</f>
        <v>0</v>
      </c>
      <c r="F19" s="1"/>
      <c r="G19" s="1"/>
      <c r="H19" s="1"/>
      <c r="I19" s="87"/>
      <c r="J19" s="87">
        <f>SUM(J5:J18)</f>
        <v>0</v>
      </c>
      <c r="K19" s="87">
        <f>SUM(K5:K18)</f>
        <v>0</v>
      </c>
      <c r="L19" s="87">
        <f>SUM(L5:L18)</f>
        <v>0</v>
      </c>
      <c r="M19" s="1">
        <f>SUM(M5:M18)</f>
        <v>0</v>
      </c>
      <c r="N19" s="87">
        <f>SUM(N5:N18)</f>
        <v>0</v>
      </c>
      <c r="O19" s="87"/>
      <c r="P19" s="1"/>
      <c r="Q19" s="87"/>
      <c r="R19" s="87">
        <f>SUM(R5:R18)</f>
        <v>0</v>
      </c>
      <c r="S19" s="87">
        <f>SUM(S5:S18)</f>
        <v>0</v>
      </c>
      <c r="T19" s="87">
        <f>SUM(T5:T18)</f>
        <v>0</v>
      </c>
      <c r="U19" s="1">
        <f>SUM(U5:U18)</f>
        <v>0</v>
      </c>
      <c r="V19" s="87">
        <f>SUM(V5:V18)</f>
        <v>0</v>
      </c>
      <c r="W19" s="1"/>
      <c r="X19" s="1"/>
      <c r="Y19" s="87"/>
      <c r="Z19" s="87">
        <f>SUM(Z5:Z18)</f>
        <v>0</v>
      </c>
      <c r="AA19" s="87">
        <f>SUM(AA5:AA18)</f>
        <v>0</v>
      </c>
      <c r="AB19" s="87">
        <f>SUM(AB5:AB18)</f>
        <v>0</v>
      </c>
      <c r="AC19" s="1">
        <f>SUM(AC5:AC18)</f>
        <v>0</v>
      </c>
      <c r="AD19" s="87">
        <f>SUM(AD5:AD18)</f>
        <v>0</v>
      </c>
      <c r="AE19" s="1"/>
      <c r="AF19" s="1"/>
      <c r="AG19" s="87"/>
      <c r="AH19" s="226">
        <f>SUM(AH5:AH18)</f>
        <v>0</v>
      </c>
      <c r="AI19" s="87">
        <f>SUM(AI3:AI18)</f>
        <v>0</v>
      </c>
      <c r="AJ19" s="323">
        <f>SUM(AJ5:AJ18)</f>
        <v>0</v>
      </c>
      <c r="AK19" s="323">
        <f>SUM(AK5:AK18)</f>
        <v>0</v>
      </c>
      <c r="AL19" s="323">
        <f>SUM(AL5:AL18)</f>
        <v>0</v>
      </c>
      <c r="AM19" s="87"/>
      <c r="AN19" s="87"/>
      <c r="AO19" s="87"/>
      <c r="AP19" s="87"/>
      <c r="AQ19"/>
      <c r="AR19" s="87"/>
      <c r="AS19" s="226">
        <f>SUM(AS3:AS18)</f>
        <v>0</v>
      </c>
      <c r="AT19" s="87">
        <f>SUM(AT3:AT18)</f>
        <v>0</v>
      </c>
      <c r="AU19" s="323">
        <f>SUM(AU5:AU18)</f>
        <v>0</v>
      </c>
      <c r="AV19" s="358">
        <f>SUM(AV5:AV18)</f>
        <v>0</v>
      </c>
      <c r="AW19" s="358">
        <f>SUM(AW5:AW18)</f>
        <v>0</v>
      </c>
    </row>
    <row r="20" spans="1:49" ht="22.5" customHeight="1">
      <c r="A20" s="1"/>
      <c r="B20" s="1"/>
      <c r="C20" s="1"/>
      <c r="D20" s="1"/>
      <c r="E20" s="1">
        <v>105</v>
      </c>
      <c r="F20" s="1"/>
      <c r="G20" s="1"/>
      <c r="H20" s="217"/>
      <c r="I20" s="216"/>
      <c r="J20" s="216">
        <v>42</v>
      </c>
      <c r="K20" s="216"/>
      <c r="L20" s="216"/>
      <c r="M20" s="217"/>
      <c r="N20" s="87" t="str">
        <f>IF(N19=0,"OK",ERREUR)</f>
        <v>OK</v>
      </c>
      <c r="O20" s="87"/>
      <c r="P20" s="217"/>
      <c r="Q20" s="216"/>
      <c r="R20" s="216">
        <v>42</v>
      </c>
      <c r="S20" s="216"/>
      <c r="T20" s="216"/>
      <c r="U20" s="217"/>
      <c r="V20" s="87" t="str">
        <f>IF(V19=0,"OK",ERREUR)</f>
        <v>OK</v>
      </c>
      <c r="W20" s="217"/>
      <c r="X20" s="217"/>
      <c r="Y20" s="216"/>
      <c r="Z20" s="216">
        <v>42</v>
      </c>
      <c r="AA20" s="216"/>
      <c r="AB20" s="216"/>
      <c r="AC20" s="217"/>
      <c r="AD20" s="87" t="str">
        <f>IF(AD19=0,"OK",ERREUR)</f>
        <v>OK</v>
      </c>
      <c r="AE20" s="217"/>
      <c r="AF20" s="217"/>
      <c r="AG20" s="216"/>
      <c r="AH20" s="227">
        <f>SUM(J19+K19+L19+R19+S19+T19+Z19+AA19+AB19)</f>
        <v>0</v>
      </c>
      <c r="AI20" s="214" t="str">
        <f>IF(AI19=0,"OK","ERREUR")</f>
        <v>OK</v>
      </c>
      <c r="AJ20" s="227">
        <f>SUM(M19+U19+AC19)</f>
        <v>0</v>
      </c>
      <c r="AK20" s="227">
        <f>SUM(K19+S19+AA19)</f>
        <v>0</v>
      </c>
      <c r="AL20" s="227">
        <f>SUM(L19+T19+AB19)</f>
        <v>0</v>
      </c>
      <c r="AM20" s="216"/>
      <c r="AN20" s="216"/>
      <c r="AO20" s="216"/>
      <c r="AP20" s="216"/>
      <c r="AQ20" s="216"/>
      <c r="AR20" s="216"/>
      <c r="AS20" s="227">
        <f>+AH20</f>
        <v>0</v>
      </c>
      <c r="AT20" s="214" t="str">
        <f>IF(AT19=0,"OK","ERREUR")</f>
        <v>OK</v>
      </c>
      <c r="AU20" s="357">
        <f>+AJ20</f>
        <v>0</v>
      </c>
      <c r="AV20" s="359">
        <f>+AK20</f>
        <v>0</v>
      </c>
      <c r="AW20" s="359">
        <f>+AL20</f>
        <v>0</v>
      </c>
    </row>
    <row r="21" spans="1:49" ht="31.5" customHeight="1">
      <c r="A21" s="1"/>
      <c r="B21" s="1"/>
      <c r="C21" s="421" t="s">
        <v>73</v>
      </c>
      <c r="D21" s="42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03"/>
      <c r="AJ21" s="103"/>
      <c r="AK21" s="103"/>
      <c r="AL21" s="103"/>
      <c r="AM21" s="1"/>
      <c r="AN21" s="1"/>
      <c r="AO21" s="1"/>
      <c r="AP21" s="1"/>
      <c r="AQ21" s="1"/>
      <c r="AR21" s="1"/>
      <c r="AS21" s="27"/>
    </row>
    <row r="22" spans="1:49" ht="30.75" customHeight="1">
      <c r="A22" s="420" t="s">
        <v>119</v>
      </c>
      <c r="B22" s="420"/>
      <c r="C22" s="420"/>
      <c r="D22" s="430" t="s">
        <v>113</v>
      </c>
      <c r="E22" s="430"/>
      <c r="F22" s="43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27"/>
    </row>
    <row r="23" spans="1:49" customFormat="1" ht="30.75" customHeight="1"/>
    <row r="24" spans="1:49" customFormat="1" ht="30.75" customHeight="1"/>
    <row r="25" spans="1:49" customFormat="1" ht="30.75" customHeight="1"/>
    <row r="26" spans="1:49" customFormat="1" ht="30.75" customHeight="1"/>
    <row r="27" spans="1:49" ht="30" customHeight="1">
      <c r="A27" s="1"/>
      <c r="B27" s="1"/>
      <c r="C27" s="1"/>
      <c r="F27" s="20"/>
      <c r="G27" s="1"/>
      <c r="H27" s="1"/>
      <c r="I27" s="1"/>
      <c r="J27" s="20"/>
      <c r="K27" s="20"/>
      <c r="L27" s="20"/>
      <c r="M27" s="20"/>
      <c r="N27" s="20"/>
      <c r="O27" s="20"/>
      <c r="P27" s="1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 s="1"/>
      <c r="AN27" s="1"/>
      <c r="AO27" s="1"/>
      <c r="AP27" s="1"/>
      <c r="AQ27" s="1"/>
      <c r="AR27" s="1"/>
    </row>
    <row r="28" spans="1:49" ht="30" customHeight="1">
      <c r="A28" s="19" t="s">
        <v>61</v>
      </c>
      <c r="B28" s="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69" t="s">
        <v>128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 s="1"/>
      <c r="AN28" s="1"/>
      <c r="AO28" s="1"/>
      <c r="AP28" s="1"/>
      <c r="AQ28" s="1"/>
      <c r="AR28" s="1"/>
    </row>
    <row r="29" spans="1:49" ht="30" customHeight="1">
      <c r="A29" s="19" t="s">
        <v>140</v>
      </c>
      <c r="B29" s="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69" t="s">
        <v>129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 s="1"/>
      <c r="AN29" s="1"/>
      <c r="AO29" s="1"/>
      <c r="AP29" s="1"/>
      <c r="AQ29" s="1"/>
      <c r="AR29" s="1"/>
    </row>
    <row r="30" spans="1:49" ht="30" customHeight="1">
      <c r="A30" s="19" t="s">
        <v>133</v>
      </c>
      <c r="B30" s="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9" t="s">
        <v>130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 s="1"/>
      <c r="AN30" s="1"/>
      <c r="AO30" s="1"/>
      <c r="AP30" s="1"/>
      <c r="AQ30" s="1"/>
      <c r="AR30" s="1"/>
    </row>
    <row r="31" spans="1:49" ht="30" customHeight="1">
      <c r="A31" s="19" t="s">
        <v>134</v>
      </c>
      <c r="B31" s="1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69" t="s">
        <v>131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 s="1"/>
      <c r="AN31" s="1"/>
      <c r="AO31" s="1"/>
      <c r="AP31" s="1"/>
      <c r="AQ31" s="1"/>
      <c r="AR31" s="1"/>
    </row>
    <row r="32" spans="1:49" ht="26.25">
      <c r="A32" s="19" t="s">
        <v>135</v>
      </c>
      <c r="B32" s="1"/>
      <c r="D32" s="20"/>
      <c r="E32" s="20"/>
      <c r="F32" s="20"/>
      <c r="I32" s="20"/>
      <c r="J32" s="20"/>
      <c r="K32" s="20"/>
      <c r="L32" s="20"/>
      <c r="M32" s="20"/>
      <c r="N32" s="20"/>
      <c r="O32" s="20"/>
      <c r="P32" s="1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 s="1"/>
      <c r="AN32" s="1"/>
      <c r="AO32" s="1"/>
      <c r="AP32" s="1"/>
      <c r="AQ32" s="1"/>
      <c r="AR32" s="1"/>
    </row>
    <row r="33" spans="1:45" ht="26.25">
      <c r="A33" s="19" t="s">
        <v>95</v>
      </c>
      <c r="B33" s="1"/>
      <c r="D33" s="20"/>
      <c r="E33" s="20"/>
      <c r="F33" s="20"/>
      <c r="N33" s="20"/>
      <c r="O33" s="20"/>
      <c r="P33" s="1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 s="1"/>
      <c r="AN33" s="1"/>
      <c r="AO33" s="1"/>
      <c r="AP33" s="1"/>
      <c r="AQ33" s="1"/>
      <c r="AR33" s="1"/>
    </row>
    <row r="34" spans="1:45" ht="18.75"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27"/>
    </row>
    <row r="35" spans="1:45" ht="18.75"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27"/>
    </row>
    <row r="36" spans="1:45" ht="18.75"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27"/>
    </row>
    <row r="37" spans="1:45" ht="26.25">
      <c r="A37" s="1"/>
      <c r="B37" s="1"/>
      <c r="E37" s="20"/>
      <c r="F37" s="20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27"/>
    </row>
    <row r="38" spans="1:45" ht="26.25">
      <c r="A38" s="1"/>
      <c r="B38" s="1"/>
      <c r="E38" s="20"/>
      <c r="F38" s="20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27"/>
    </row>
    <row r="39" spans="1:45" ht="26.25">
      <c r="A39" s="1"/>
      <c r="B39" s="1"/>
      <c r="E39" s="20"/>
      <c r="F39" s="20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27"/>
    </row>
    <row r="40" spans="1:45" ht="26.25">
      <c r="A40" s="1"/>
      <c r="B40" s="1"/>
      <c r="E40" s="20"/>
      <c r="F40" s="20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27"/>
    </row>
    <row r="41" spans="1:45" ht="26.25">
      <c r="A41" s="1"/>
      <c r="B41" s="1"/>
      <c r="E41" s="20"/>
      <c r="F41" s="20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27"/>
    </row>
    <row r="42" spans="1:45" ht="26.25">
      <c r="A42" s="1"/>
      <c r="B42" s="1"/>
      <c r="E42" s="20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27"/>
    </row>
    <row r="43" spans="1:45" ht="18.75">
      <c r="A43" s="1"/>
      <c r="B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27"/>
    </row>
    <row r="44" spans="1:45" ht="18.75">
      <c r="A44" s="1"/>
      <c r="B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27"/>
    </row>
    <row r="45" spans="1:45" ht="18.75">
      <c r="A45" s="1"/>
      <c r="B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27"/>
    </row>
    <row r="46" spans="1:45" ht="18.75">
      <c r="A46" s="1"/>
      <c r="B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27"/>
    </row>
    <row r="47" spans="1:45" ht="18.75">
      <c r="A47" s="1"/>
      <c r="B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27"/>
    </row>
    <row r="48" spans="1:45" ht="18.75">
      <c r="A48" s="1"/>
      <c r="B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27"/>
    </row>
    <row r="49" spans="1:45" ht="18.75">
      <c r="A49" s="1"/>
      <c r="B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27"/>
    </row>
    <row r="50" spans="1:45" ht="18.75">
      <c r="A50" s="1"/>
      <c r="B50" s="1"/>
      <c r="P50" s="1"/>
      <c r="Q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27"/>
    </row>
    <row r="51" spans="1:45" ht="18.75">
      <c r="A51" s="1"/>
      <c r="B51" s="1"/>
      <c r="P51" s="1"/>
      <c r="Q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27"/>
    </row>
    <row r="52" spans="1:45" ht="18.75">
      <c r="A52" s="1"/>
      <c r="B52" s="1"/>
    </row>
    <row r="53" spans="1:45" ht="18.75">
      <c r="A53" s="1"/>
      <c r="B53" s="1"/>
    </row>
  </sheetData>
  <sheetProtection sheet="1" formatCells="0" formatColumns="0" formatRows="0" insertColumns="0" insertRows="0" insertHyperlinks="0" deleteColumns="0" deleteRows="0" sort="0"/>
  <mergeCells count="39">
    <mergeCell ref="AW3:AW4"/>
    <mergeCell ref="AK3:AK4"/>
    <mergeCell ref="AL3:AL4"/>
    <mergeCell ref="AA3:AA4"/>
    <mergeCell ref="AB3:AB4"/>
    <mergeCell ref="K3:K4"/>
    <mergeCell ref="L3:L4"/>
    <mergeCell ref="AV3:AV4"/>
    <mergeCell ref="AQ3:AU3"/>
    <mergeCell ref="A1:C1"/>
    <mergeCell ref="I1:M1"/>
    <mergeCell ref="AH3:AJ3"/>
    <mergeCell ref="AN3:AP3"/>
    <mergeCell ref="S3:S4"/>
    <mergeCell ref="T3:T4"/>
    <mergeCell ref="P13:P14"/>
    <mergeCell ref="P15:P16"/>
    <mergeCell ref="P17:P18"/>
    <mergeCell ref="H5:H6"/>
    <mergeCell ref="H7:H8"/>
    <mergeCell ref="H9:H10"/>
    <mergeCell ref="H11:H12"/>
    <mergeCell ref="H13:H14"/>
    <mergeCell ref="D22:F22"/>
    <mergeCell ref="C21:D21"/>
    <mergeCell ref="A22:C22"/>
    <mergeCell ref="X17:X18"/>
    <mergeCell ref="X5:X6"/>
    <mergeCell ref="X7:X8"/>
    <mergeCell ref="X9:X10"/>
    <mergeCell ref="X11:X12"/>
    <mergeCell ref="X13:X14"/>
    <mergeCell ref="X15:X16"/>
    <mergeCell ref="H15:H16"/>
    <mergeCell ref="H17:H18"/>
    <mergeCell ref="P5:P6"/>
    <mergeCell ref="P7:P8"/>
    <mergeCell ref="P9:P10"/>
    <mergeCell ref="P11:P12"/>
  </mergeCells>
  <conditionalFormatting sqref="M5:M6">
    <cfRule type="duplicateValues" dxfId="876" priority="193"/>
    <cfRule type="iconSet" priority="192">
      <iconSet>
        <cfvo type="percent" val="0"/>
        <cfvo type="percent" val="12"/>
        <cfvo type="percent" val="13"/>
      </iconSet>
    </cfRule>
  </conditionalFormatting>
  <conditionalFormatting sqref="M7:M8">
    <cfRule type="duplicateValues" dxfId="875" priority="191"/>
    <cfRule type="iconSet" priority="190">
      <iconSet>
        <cfvo type="percent" val="0"/>
        <cfvo type="percent" val="12"/>
        <cfvo type="percent" val="13"/>
      </iconSet>
    </cfRule>
  </conditionalFormatting>
  <conditionalFormatting sqref="M9:M10">
    <cfRule type="duplicateValues" dxfId="874" priority="189"/>
    <cfRule type="iconSet" priority="188">
      <iconSet>
        <cfvo type="percent" val="0"/>
        <cfvo type="percent" val="12"/>
        <cfvo type="percent" val="13"/>
      </iconSet>
    </cfRule>
  </conditionalFormatting>
  <conditionalFormatting sqref="M11:M12">
    <cfRule type="duplicateValues" dxfId="873" priority="187"/>
    <cfRule type="iconSet" priority="186">
      <iconSet>
        <cfvo type="percent" val="0"/>
        <cfvo type="percent" val="12"/>
        <cfvo type="percent" val="13"/>
      </iconSet>
    </cfRule>
  </conditionalFormatting>
  <conditionalFormatting sqref="M13:M14">
    <cfRule type="duplicateValues" dxfId="872" priority="185"/>
    <cfRule type="iconSet" priority="184">
      <iconSet>
        <cfvo type="percent" val="0"/>
        <cfvo type="percent" val="12"/>
        <cfvo type="percent" val="13"/>
      </iconSet>
    </cfRule>
  </conditionalFormatting>
  <conditionalFormatting sqref="M15:M16">
    <cfRule type="duplicateValues" dxfId="871" priority="183"/>
    <cfRule type="iconSet" priority="182">
      <iconSet>
        <cfvo type="percent" val="0"/>
        <cfvo type="percent" val="12"/>
        <cfvo type="percent" val="13"/>
      </iconSet>
    </cfRule>
  </conditionalFormatting>
  <conditionalFormatting sqref="M17:M18">
    <cfRule type="duplicateValues" dxfId="870" priority="181"/>
    <cfRule type="iconSet" priority="180">
      <iconSet>
        <cfvo type="percent" val="0"/>
        <cfvo type="percent" val="12"/>
        <cfvo type="percent" val="13"/>
      </iconSet>
    </cfRule>
  </conditionalFormatting>
  <conditionalFormatting sqref="N20:O20 V20 AD20 AI20 AT20">
    <cfRule type="containsText" dxfId="869" priority="149" operator="containsText" text="ERREUR">
      <formula>NOT(ISERROR(SEARCH("ERREUR",N20)))</formula>
    </cfRule>
    <cfRule type="containsText" dxfId="868" priority="148" operator="containsText" text="OK">
      <formula>NOT(ISERROR(SEARCH("OK",N20)))</formula>
    </cfRule>
  </conditionalFormatting>
  <conditionalFormatting sqref="U5:U6">
    <cfRule type="iconSet" priority="41">
      <iconSet>
        <cfvo type="percent" val="0"/>
        <cfvo type="percent" val="12"/>
        <cfvo type="percent" val="13"/>
      </iconSet>
    </cfRule>
    <cfRule type="duplicateValues" dxfId="867" priority="42"/>
    <cfRule type="iconSet" priority="55">
      <iconSet>
        <cfvo type="percent" val="0"/>
        <cfvo type="percent" val="12"/>
        <cfvo type="percent" val="13"/>
      </iconSet>
    </cfRule>
    <cfRule type="duplicateValues" dxfId="866" priority="56"/>
    <cfRule type="iconSet" priority="178">
      <iconSet>
        <cfvo type="percent" val="0"/>
        <cfvo type="percent" val="12"/>
        <cfvo type="percent" val="13"/>
      </iconSet>
    </cfRule>
    <cfRule type="duplicateValues" dxfId="865" priority="179"/>
  </conditionalFormatting>
  <conditionalFormatting sqref="U7:U8">
    <cfRule type="iconSet" priority="39">
      <iconSet>
        <cfvo type="percent" val="0"/>
        <cfvo type="percent" val="12"/>
        <cfvo type="percent" val="13"/>
      </iconSet>
    </cfRule>
    <cfRule type="duplicateValues" dxfId="864" priority="40"/>
    <cfRule type="duplicateValues" dxfId="863" priority="54"/>
    <cfRule type="iconSet" priority="53">
      <iconSet>
        <cfvo type="percent" val="0"/>
        <cfvo type="percent" val="12"/>
        <cfvo type="percent" val="13"/>
      </iconSet>
    </cfRule>
    <cfRule type="duplicateValues" dxfId="862" priority="177"/>
    <cfRule type="iconSet" priority="176">
      <iconSet>
        <cfvo type="percent" val="0"/>
        <cfvo type="percent" val="12"/>
        <cfvo type="percent" val="13"/>
      </iconSet>
    </cfRule>
  </conditionalFormatting>
  <conditionalFormatting sqref="U9:U10">
    <cfRule type="iconSet" priority="51">
      <iconSet>
        <cfvo type="percent" val="0"/>
        <cfvo type="percent" val="12"/>
        <cfvo type="percent" val="13"/>
      </iconSet>
    </cfRule>
    <cfRule type="duplicateValues" dxfId="861" priority="175"/>
    <cfRule type="iconSet" priority="174">
      <iconSet>
        <cfvo type="percent" val="0"/>
        <cfvo type="percent" val="12"/>
        <cfvo type="percent" val="13"/>
      </iconSet>
    </cfRule>
    <cfRule type="iconSet" priority="37">
      <iconSet>
        <cfvo type="percent" val="0"/>
        <cfvo type="percent" val="12"/>
        <cfvo type="percent" val="13"/>
      </iconSet>
    </cfRule>
    <cfRule type="duplicateValues" dxfId="860" priority="52"/>
    <cfRule type="duplicateValues" dxfId="859" priority="38"/>
  </conditionalFormatting>
  <conditionalFormatting sqref="U11:U12">
    <cfRule type="iconSet" priority="49">
      <iconSet>
        <cfvo type="percent" val="0"/>
        <cfvo type="percent" val="12"/>
        <cfvo type="percent" val="13"/>
      </iconSet>
    </cfRule>
    <cfRule type="iconSet" priority="35">
      <iconSet>
        <cfvo type="percent" val="0"/>
        <cfvo type="percent" val="12"/>
        <cfvo type="percent" val="13"/>
      </iconSet>
    </cfRule>
    <cfRule type="iconSet" priority="172">
      <iconSet>
        <cfvo type="percent" val="0"/>
        <cfvo type="percent" val="12"/>
        <cfvo type="percent" val="13"/>
      </iconSet>
    </cfRule>
    <cfRule type="duplicateValues" dxfId="858" priority="50"/>
    <cfRule type="duplicateValues" dxfId="857" priority="173"/>
    <cfRule type="duplicateValues" dxfId="856" priority="36"/>
  </conditionalFormatting>
  <conditionalFormatting sqref="U13:U14">
    <cfRule type="duplicateValues" dxfId="855" priority="34"/>
    <cfRule type="duplicateValues" dxfId="854" priority="171"/>
    <cfRule type="iconSet" priority="47">
      <iconSet>
        <cfvo type="percent" val="0"/>
        <cfvo type="percent" val="12"/>
        <cfvo type="percent" val="13"/>
      </iconSet>
    </cfRule>
    <cfRule type="duplicateValues" dxfId="853" priority="48"/>
    <cfRule type="iconSet" priority="33">
      <iconSet>
        <cfvo type="percent" val="0"/>
        <cfvo type="percent" val="12"/>
        <cfvo type="percent" val="13"/>
      </iconSet>
    </cfRule>
    <cfRule type="iconSet" priority="170">
      <iconSet>
        <cfvo type="percent" val="0"/>
        <cfvo type="percent" val="12"/>
        <cfvo type="percent" val="13"/>
      </iconSet>
    </cfRule>
  </conditionalFormatting>
  <conditionalFormatting sqref="U15:U16">
    <cfRule type="duplicateValues" dxfId="852" priority="32"/>
    <cfRule type="duplicateValues" dxfId="851" priority="46"/>
    <cfRule type="iconSet" priority="45">
      <iconSet>
        <cfvo type="percent" val="0"/>
        <cfvo type="percent" val="12"/>
        <cfvo type="percent" val="13"/>
      </iconSet>
    </cfRule>
    <cfRule type="iconSet" priority="168">
      <iconSet>
        <cfvo type="percent" val="0"/>
        <cfvo type="percent" val="12"/>
        <cfvo type="percent" val="13"/>
      </iconSet>
    </cfRule>
    <cfRule type="duplicateValues" dxfId="850" priority="169"/>
    <cfRule type="iconSet" priority="31">
      <iconSet>
        <cfvo type="percent" val="0"/>
        <cfvo type="percent" val="12"/>
        <cfvo type="percent" val="13"/>
      </iconSet>
    </cfRule>
  </conditionalFormatting>
  <conditionalFormatting sqref="U17:U18">
    <cfRule type="duplicateValues" dxfId="849" priority="44"/>
    <cfRule type="iconSet" priority="43">
      <iconSet>
        <cfvo type="percent" val="0"/>
        <cfvo type="percent" val="12"/>
        <cfvo type="percent" val="13"/>
      </iconSet>
    </cfRule>
    <cfRule type="iconSet" priority="29">
      <iconSet>
        <cfvo type="percent" val="0"/>
        <cfvo type="percent" val="12"/>
        <cfvo type="percent" val="13"/>
      </iconSet>
    </cfRule>
    <cfRule type="duplicateValues" dxfId="848" priority="30"/>
    <cfRule type="iconSet" priority="166">
      <iconSet>
        <cfvo type="percent" val="0"/>
        <cfvo type="percent" val="12"/>
        <cfvo type="percent" val="13"/>
      </iconSet>
    </cfRule>
    <cfRule type="duplicateValues" dxfId="847" priority="167"/>
  </conditionalFormatting>
  <conditionalFormatting sqref="AC5:AC6">
    <cfRule type="iconSet" priority="164">
      <iconSet>
        <cfvo type="percent" val="0"/>
        <cfvo type="percent" val="12"/>
        <cfvo type="percent" val="13"/>
      </iconSet>
    </cfRule>
    <cfRule type="duplicateValues" dxfId="846" priority="14"/>
    <cfRule type="iconSet" priority="27">
      <iconSet>
        <cfvo type="percent" val="0"/>
        <cfvo type="percent" val="12"/>
        <cfvo type="percent" val="13"/>
      </iconSet>
    </cfRule>
    <cfRule type="duplicateValues" dxfId="845" priority="28"/>
    <cfRule type="duplicateValues" dxfId="844" priority="165"/>
    <cfRule type="iconSet" priority="13">
      <iconSet>
        <cfvo type="percent" val="0"/>
        <cfvo type="percent" val="12"/>
        <cfvo type="percent" val="13"/>
      </iconSet>
    </cfRule>
  </conditionalFormatting>
  <conditionalFormatting sqref="AC7:AC8">
    <cfRule type="duplicateValues" dxfId="843" priority="26"/>
    <cfRule type="iconSet" priority="11">
      <iconSet>
        <cfvo type="percent" val="0"/>
        <cfvo type="percent" val="12"/>
        <cfvo type="percent" val="13"/>
      </iconSet>
    </cfRule>
    <cfRule type="iconSet" priority="162">
      <iconSet>
        <cfvo type="percent" val="0"/>
        <cfvo type="percent" val="12"/>
        <cfvo type="percent" val="13"/>
      </iconSet>
    </cfRule>
    <cfRule type="duplicateValues" dxfId="842" priority="163"/>
    <cfRule type="duplicateValues" dxfId="841" priority="12"/>
    <cfRule type="iconSet" priority="25">
      <iconSet>
        <cfvo type="percent" val="0"/>
        <cfvo type="percent" val="12"/>
        <cfvo type="percent" val="13"/>
      </iconSet>
    </cfRule>
  </conditionalFormatting>
  <conditionalFormatting sqref="AC9:AC10">
    <cfRule type="duplicateValues" dxfId="840" priority="161"/>
    <cfRule type="duplicateValues" dxfId="839" priority="10"/>
    <cfRule type="iconSet" priority="160">
      <iconSet>
        <cfvo type="percent" val="0"/>
        <cfvo type="percent" val="12"/>
        <cfvo type="percent" val="13"/>
      </iconSet>
    </cfRule>
    <cfRule type="duplicateValues" dxfId="838" priority="24"/>
    <cfRule type="iconSet" priority="23">
      <iconSet>
        <cfvo type="percent" val="0"/>
        <cfvo type="percent" val="12"/>
        <cfvo type="percent" val="13"/>
      </iconSet>
    </cfRule>
    <cfRule type="iconSet" priority="9">
      <iconSet>
        <cfvo type="percent" val="0"/>
        <cfvo type="percent" val="12"/>
        <cfvo type="percent" val="13"/>
      </iconSet>
    </cfRule>
  </conditionalFormatting>
  <conditionalFormatting sqref="AC11:AC12">
    <cfRule type="iconSet" priority="158">
      <iconSet>
        <cfvo type="percent" val="0"/>
        <cfvo type="percent" val="12"/>
        <cfvo type="percent" val="13"/>
      </iconSet>
    </cfRule>
    <cfRule type="duplicateValues" dxfId="837" priority="159"/>
    <cfRule type="duplicateValues" dxfId="836" priority="22"/>
    <cfRule type="iconSet" priority="21">
      <iconSet>
        <cfvo type="percent" val="0"/>
        <cfvo type="percent" val="12"/>
        <cfvo type="percent" val="13"/>
      </iconSet>
    </cfRule>
    <cfRule type="iconSet" priority="7">
      <iconSet>
        <cfvo type="percent" val="0"/>
        <cfvo type="percent" val="12"/>
        <cfvo type="percent" val="13"/>
      </iconSet>
    </cfRule>
    <cfRule type="duplicateValues" dxfId="835" priority="8"/>
  </conditionalFormatting>
  <conditionalFormatting sqref="AC13:AC14">
    <cfRule type="iconSet" priority="156">
      <iconSet>
        <cfvo type="percent" val="0"/>
        <cfvo type="percent" val="12"/>
        <cfvo type="percent" val="13"/>
      </iconSet>
    </cfRule>
    <cfRule type="duplicateValues" dxfId="834" priority="157"/>
    <cfRule type="duplicateValues" dxfId="833" priority="20"/>
    <cfRule type="iconSet" priority="19">
      <iconSet>
        <cfvo type="percent" val="0"/>
        <cfvo type="percent" val="12"/>
        <cfvo type="percent" val="13"/>
      </iconSet>
    </cfRule>
    <cfRule type="duplicateValues" dxfId="832" priority="6"/>
    <cfRule type="iconSet" priority="5">
      <iconSet>
        <cfvo type="percent" val="0"/>
        <cfvo type="percent" val="12"/>
        <cfvo type="percent" val="13"/>
      </iconSet>
    </cfRule>
  </conditionalFormatting>
  <conditionalFormatting sqref="AC15:AC16">
    <cfRule type="duplicateValues" dxfId="831" priority="18"/>
    <cfRule type="iconSet" priority="17">
      <iconSet>
        <cfvo type="percent" val="0"/>
        <cfvo type="percent" val="12"/>
        <cfvo type="percent" val="13"/>
      </iconSet>
    </cfRule>
    <cfRule type="duplicateValues" dxfId="830" priority="4"/>
    <cfRule type="iconSet" priority="3">
      <iconSet>
        <cfvo type="percent" val="0"/>
        <cfvo type="percent" val="12"/>
        <cfvo type="percent" val="13"/>
      </iconSet>
    </cfRule>
    <cfRule type="iconSet" priority="154">
      <iconSet>
        <cfvo type="percent" val="0"/>
        <cfvo type="percent" val="12"/>
        <cfvo type="percent" val="13"/>
      </iconSet>
    </cfRule>
    <cfRule type="duplicateValues" dxfId="829" priority="155"/>
  </conditionalFormatting>
  <conditionalFormatting sqref="AC17:AC18">
    <cfRule type="iconSet" priority="152">
      <iconSet>
        <cfvo type="percent" val="0"/>
        <cfvo type="percent" val="12"/>
        <cfvo type="percent" val="13"/>
      </iconSet>
    </cfRule>
    <cfRule type="duplicateValues" dxfId="828" priority="153"/>
    <cfRule type="duplicateValues" dxfId="827" priority="16"/>
    <cfRule type="iconSet" priority="15">
      <iconSet>
        <cfvo type="percent" val="0"/>
        <cfvo type="percent" val="12"/>
        <cfvo type="percent" val="13"/>
      </iconSet>
    </cfRule>
    <cfRule type="iconSet" priority="1">
      <iconSet>
        <cfvo type="percent" val="0"/>
        <cfvo type="percent" val="12"/>
        <cfvo type="percent" val="13"/>
      </iconSet>
    </cfRule>
    <cfRule type="duplicateValues" dxfId="826" priority="2"/>
  </conditionalFormatting>
  <conditionalFormatting sqref="AQ5:AQ18">
    <cfRule type="duplicateValues" dxfId="825" priority="151"/>
  </conditionalFormatting>
  <conditionalFormatting sqref="AQ6 AQ8 AQ10 AQ12 AQ14 AQ16 AQ18">
    <cfRule type="duplicateValues" dxfId="824" priority="80"/>
    <cfRule type="duplicateValues" dxfId="823" priority="81"/>
    <cfRule type="duplicateValues" dxfId="822" priority="82"/>
  </conditionalFormatting>
  <conditionalFormatting sqref="AQ6:AQ18">
    <cfRule type="duplicateValues" dxfId="821" priority="138"/>
    <cfRule type="duplicateValues" dxfId="820" priority="139"/>
    <cfRule type="duplicateValues" dxfId="819" priority="141"/>
  </conditionalFormatting>
  <conditionalFormatting sqref="AI19 AT19 V19 AD19 N19:O19">
    <cfRule type="colorScale" priority="150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pageMargins left="0.2" right="0.18" top="0.22" bottom="0.28999999999999998" header="0.1" footer="0.21"/>
  <pageSetup paperSize="9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AZ55"/>
  <sheetViews>
    <sheetView tabSelected="1" zoomScale="70" zoomScaleNormal="70" workbookViewId="0">
      <selection activeCell="A31" sqref="A31"/>
    </sheetView>
  </sheetViews>
  <sheetFormatPr baseColWidth="10" defaultColWidth="11.42578125" defaultRowHeight="18.75"/>
  <cols>
    <col min="1" max="2" width="7.5703125" style="1" customWidth="1"/>
    <col min="3" max="3" width="30.85546875" style="21" customWidth="1"/>
    <col min="4" max="4" width="25.5703125" style="1" customWidth="1"/>
    <col min="5" max="5" width="12.5703125" style="1" customWidth="1"/>
    <col min="6" max="6" width="5" style="1" customWidth="1"/>
    <col min="7" max="7" width="6.7109375" style="1" customWidth="1"/>
    <col min="8" max="8" width="8.140625" style="1" customWidth="1"/>
    <col min="9" max="9" width="24.5703125" style="1" customWidth="1"/>
    <col min="10" max="10" width="9.5703125" style="1" customWidth="1"/>
    <col min="11" max="12" width="11" style="1" customWidth="1"/>
    <col min="13" max="13" width="9.5703125" style="1" customWidth="1"/>
    <col min="14" max="14" width="7.28515625" style="1" customWidth="1"/>
    <col min="15" max="15" width="5.5703125" style="1" customWidth="1"/>
    <col min="16" max="16" width="6.42578125" style="1" customWidth="1"/>
    <col min="17" max="17" width="27.42578125" style="1" customWidth="1"/>
    <col min="18" max="18" width="10.5703125" style="1" customWidth="1"/>
    <col min="19" max="20" width="10.7109375" style="1" customWidth="1"/>
    <col min="21" max="21" width="9.5703125" style="1" customWidth="1"/>
    <col min="22" max="22" width="8.42578125" style="1" customWidth="1"/>
    <col min="23" max="23" width="13" style="1" customWidth="1"/>
    <col min="24" max="24" width="7.5703125" style="1" customWidth="1"/>
    <col min="25" max="25" width="29.28515625" style="1" customWidth="1"/>
    <col min="26" max="26" width="10.42578125" style="1" customWidth="1"/>
    <col min="27" max="28" width="12.140625" style="1" customWidth="1"/>
    <col min="29" max="29" width="11.140625" style="1" customWidth="1"/>
    <col min="30" max="30" width="8" style="1" customWidth="1"/>
    <col min="31" max="31" width="7.42578125" style="1" customWidth="1"/>
    <col min="32" max="32" width="7.85546875" style="1" customWidth="1"/>
    <col min="33" max="33" width="29.85546875" style="1" customWidth="1"/>
    <col min="34" max="36" width="11.42578125" style="1" customWidth="1"/>
    <col min="37" max="37" width="9.42578125" style="1" customWidth="1"/>
    <col min="38" max="38" width="10.5703125" style="1" customWidth="1"/>
    <col min="39" max="39" width="6.85546875" customWidth="1"/>
    <col min="40" max="40" width="15.7109375" style="1" hidden="1" customWidth="1"/>
    <col min="41" max="41" width="10.42578125" style="1" hidden="1" customWidth="1"/>
    <col min="42" max="42" width="15.7109375" style="1" hidden="1" customWidth="1"/>
    <col min="43" max="43" width="11.140625" style="1" customWidth="1"/>
    <col min="44" max="44" width="28.7109375" style="1" customWidth="1"/>
    <col min="45" max="45" width="13.140625" style="1" customWidth="1"/>
    <col min="46" max="46" width="10.140625" style="1" customWidth="1"/>
    <col min="47" max="47" width="12.140625" style="80" customWidth="1"/>
    <col min="48" max="48" width="10.28515625" style="80" customWidth="1"/>
    <col min="49" max="49" width="12.28515625" style="80" customWidth="1"/>
    <col min="50" max="50" width="12" style="80" customWidth="1"/>
    <col min="51" max="52" width="11.42578125" style="80"/>
    <col min="53" max="16384" width="11.42578125" style="1"/>
  </cols>
  <sheetData>
    <row r="1" spans="1:51" ht="58.5" customHeight="1">
      <c r="A1" s="422" t="s">
        <v>29</v>
      </c>
      <c r="B1" s="422"/>
      <c r="C1" s="422"/>
      <c r="D1" s="458" t="s">
        <v>30</v>
      </c>
      <c r="E1" s="158"/>
      <c r="F1" s="158"/>
      <c r="G1" s="158"/>
      <c r="H1" s="158"/>
      <c r="I1" s="459" t="s">
        <v>31</v>
      </c>
      <c r="J1" s="459"/>
      <c r="K1" s="459"/>
      <c r="L1" s="459"/>
      <c r="M1" s="459"/>
    </row>
    <row r="2" spans="1:51" ht="37.5" customHeight="1" thickBot="1">
      <c r="A2" s="296"/>
      <c r="B2" s="296"/>
      <c r="C2" s="296"/>
      <c r="D2" s="159"/>
      <c r="E2" s="158"/>
      <c r="F2" s="158"/>
      <c r="G2" s="158"/>
      <c r="H2" s="158"/>
      <c r="I2" s="283"/>
      <c r="J2" s="283"/>
      <c r="K2" s="283"/>
      <c r="L2" s="283"/>
      <c r="M2" s="283"/>
    </row>
    <row r="3" spans="1:51" ht="30" customHeight="1" thickBot="1">
      <c r="A3" s="2"/>
      <c r="B3" s="2"/>
      <c r="C3" s="3"/>
      <c r="D3" s="3"/>
      <c r="E3" s="295" t="s">
        <v>15</v>
      </c>
      <c r="F3" s="3"/>
      <c r="I3" s="11" t="s">
        <v>5</v>
      </c>
      <c r="K3" s="416" t="s">
        <v>124</v>
      </c>
      <c r="L3" s="418" t="s">
        <v>123</v>
      </c>
      <c r="O3" s="11"/>
      <c r="P3" s="11"/>
      <c r="Q3" s="11" t="s">
        <v>6</v>
      </c>
      <c r="S3" s="416" t="s">
        <v>124</v>
      </c>
      <c r="T3" s="418" t="s">
        <v>123</v>
      </c>
      <c r="X3" s="11"/>
      <c r="Y3" s="11" t="s">
        <v>7</v>
      </c>
      <c r="AA3" s="416" t="s">
        <v>124</v>
      </c>
      <c r="AB3" s="418" t="s">
        <v>123</v>
      </c>
      <c r="AG3" s="80"/>
      <c r="AH3" s="436" t="s">
        <v>19</v>
      </c>
      <c r="AI3" s="437"/>
      <c r="AJ3" s="438"/>
      <c r="AK3" s="426" t="s">
        <v>122</v>
      </c>
      <c r="AL3" s="428" t="s">
        <v>123</v>
      </c>
      <c r="AN3" s="439" t="s">
        <v>121</v>
      </c>
      <c r="AO3" s="440"/>
      <c r="AP3" s="441"/>
      <c r="AQ3" s="433" t="s">
        <v>12</v>
      </c>
      <c r="AR3" s="434"/>
      <c r="AS3" s="434"/>
      <c r="AT3" s="434"/>
      <c r="AU3" s="435"/>
      <c r="AV3" s="426" t="s">
        <v>122</v>
      </c>
      <c r="AW3" s="428" t="s">
        <v>123</v>
      </c>
    </row>
    <row r="4" spans="1:51" ht="30" customHeight="1" thickBot="1">
      <c r="A4" s="4"/>
      <c r="B4" s="209"/>
      <c r="C4" s="311" t="s">
        <v>120</v>
      </c>
      <c r="D4" s="14" t="s">
        <v>14</v>
      </c>
      <c r="E4" s="288" t="s">
        <v>74</v>
      </c>
      <c r="F4" s="3"/>
      <c r="G4" s="30"/>
      <c r="H4" s="309" t="s">
        <v>17</v>
      </c>
      <c r="I4" s="340" t="s">
        <v>10</v>
      </c>
      <c r="J4" s="339" t="s">
        <v>4</v>
      </c>
      <c r="K4" s="417"/>
      <c r="L4" s="419"/>
      <c r="M4" s="337" t="s">
        <v>11</v>
      </c>
      <c r="N4" s="338" t="s">
        <v>8</v>
      </c>
      <c r="O4" s="31"/>
      <c r="P4" s="309" t="s">
        <v>17</v>
      </c>
      <c r="Q4" s="340" t="s">
        <v>10</v>
      </c>
      <c r="R4" s="339" t="s">
        <v>4</v>
      </c>
      <c r="S4" s="417"/>
      <c r="T4" s="419"/>
      <c r="U4" s="337" t="s">
        <v>11</v>
      </c>
      <c r="V4" s="338" t="s">
        <v>8</v>
      </c>
      <c r="W4" s="32"/>
      <c r="X4" s="309" t="s">
        <v>17</v>
      </c>
      <c r="Y4" s="340" t="s">
        <v>10</v>
      </c>
      <c r="Z4" s="339" t="s">
        <v>4</v>
      </c>
      <c r="AA4" s="417"/>
      <c r="AB4" s="419"/>
      <c r="AC4" s="337" t="s">
        <v>11</v>
      </c>
      <c r="AD4" s="338" t="s">
        <v>8</v>
      </c>
      <c r="AG4" s="220" t="s">
        <v>0</v>
      </c>
      <c r="AH4" s="267" t="s">
        <v>1</v>
      </c>
      <c r="AI4" s="307" t="s">
        <v>2</v>
      </c>
      <c r="AJ4" s="305" t="s">
        <v>11</v>
      </c>
      <c r="AK4" s="443"/>
      <c r="AL4" s="444"/>
      <c r="AN4" s="85" t="s">
        <v>3</v>
      </c>
      <c r="AO4" s="165"/>
      <c r="AP4" s="211" t="s">
        <v>18</v>
      </c>
      <c r="AQ4" s="224" t="s">
        <v>16</v>
      </c>
      <c r="AR4" s="220" t="s">
        <v>0</v>
      </c>
      <c r="AS4" s="218" t="s">
        <v>1</v>
      </c>
      <c r="AT4" s="219" t="s">
        <v>2</v>
      </c>
      <c r="AU4" s="215" t="s">
        <v>11</v>
      </c>
      <c r="AV4" s="443"/>
      <c r="AW4" s="444"/>
    </row>
    <row r="5" spans="1:51" ht="30" customHeight="1">
      <c r="A5" s="6">
        <v>1</v>
      </c>
      <c r="B5" s="183"/>
      <c r="C5" s="183"/>
      <c r="D5" s="184"/>
      <c r="E5" s="289"/>
      <c r="F5" s="80"/>
      <c r="G5" s="292">
        <v>1</v>
      </c>
      <c r="H5" s="424">
        <v>1</v>
      </c>
      <c r="I5" s="397" t="str">
        <f t="shared" ref="I5:I20" si="0">IF(ISNA(MATCH(G5,$E$5:$E$20,0)),"",INDEX($C$5:$C$20,MATCH(G5,$E$5:$E$20,0)))</f>
        <v/>
      </c>
      <c r="J5" s="39">
        <f>IF(M5+M6=0,0,IF(M5=M6,2,IF(M5&lt;M6,1,5)))</f>
        <v>0</v>
      </c>
      <c r="K5" s="39">
        <f>IF(N6="","",IF(OR(AND(N6&gt;0,N6&lt;5)),1,0))</f>
        <v>0</v>
      </c>
      <c r="L5" s="39">
        <f t="shared" ref="L5:L20" si="1">IF(N5="","",IF(OR(AND(N5&lt;14,N5&gt;7)),1,0))</f>
        <v>0</v>
      </c>
      <c r="M5" s="122"/>
      <c r="N5" s="39">
        <f>SUM(M5-M6)</f>
        <v>0</v>
      </c>
      <c r="P5" s="431">
        <v>1</v>
      </c>
      <c r="Q5" s="411" t="str">
        <f>IF(M13=M14," ",IF(M13&gt;M14,I13,I14))</f>
        <v xml:space="preserve"> </v>
      </c>
      <c r="R5" s="39">
        <f>IF(U5+U6=0,0,IF(U5=U6,2,IF(U5&lt;U6,1,5)))</f>
        <v>0</v>
      </c>
      <c r="S5" s="39">
        <f>IF(V6="","",IF(OR(AND(V6&gt;0,V6&lt;5)),1,0))</f>
        <v>0</v>
      </c>
      <c r="T5" s="39">
        <f t="shared" ref="T5:T20" si="2">IF(V5="","",IF(OR(AND(V5&lt;14,V5&gt;7)),1,0))</f>
        <v>0</v>
      </c>
      <c r="U5" s="122"/>
      <c r="V5" s="8">
        <f>SUM(U5-U6)</f>
        <v>0</v>
      </c>
      <c r="X5" s="431">
        <v>3</v>
      </c>
      <c r="Y5" s="400" t="str">
        <f>IF(U5=U6," ",IF(U5&gt;U6,Q5,Q6))</f>
        <v xml:space="preserve"> </v>
      </c>
      <c r="Z5" s="34">
        <f>IF(AC5+AC6=0,0,IF(AC5=AC6,2,IF(AC5&lt;AC6,1,5)))</f>
        <v>0</v>
      </c>
      <c r="AA5" s="39">
        <f>IF(AD6="","",IF(OR(AND(AD6&gt;0,AD6&lt;5)),1,0))</f>
        <v>0</v>
      </c>
      <c r="AB5" s="39">
        <f t="shared" ref="AB5:AB20" si="3">IF(AD5="","",IF(OR(AND(AD5&lt;14,AD5&gt;7)),1,0))</f>
        <v>0</v>
      </c>
      <c r="AC5" s="122"/>
      <c r="AD5" s="8">
        <f>SUM(AC5-AC6)</f>
        <v>0</v>
      </c>
      <c r="AF5" s="12">
        <v>1</v>
      </c>
      <c r="AG5" s="319" t="str">
        <f t="shared" ref="AG5:AG20" si="4">+I5</f>
        <v/>
      </c>
      <c r="AH5" s="181">
        <f>SUM(IFERROR(VLOOKUP(AG5,I$5:N$20,2,0),0),IFERROR(VLOOKUP(AG5,I$5:N$20,3,0),0),IFERROR(VLOOKUP(AG5,I$5:N$20,4,0),0),IFERROR(VLOOKUP(AG5,Q$5:V$20,2,0),0),IFERROR(VLOOKUP(AG5,Q$5:V$20,3,0),0),IFERROR(VLOOKUP(AG5,Q$5:V$20,4,0),0),IFERROR(VLOOKUP(AG5,Y$5:AD$20,2,0),0),IFERROR(VLOOKUP(AG5,Y$5:AD$20,3,0),0),IFERROR(VLOOKUP(AG5,Y$5:AD$20,4,0),0))</f>
        <v>0</v>
      </c>
      <c r="AI5" s="332">
        <f>SUM(IFERROR(VLOOKUP(AG5,I$5:N$20,6,0),0),IFERROR(VLOOKUP(AG5,Q$5:V$20,6,0),0),IFERROR(VLOOKUP(AG5,Y$5:AD$20,6,0),0))</f>
        <v>0</v>
      </c>
      <c r="AJ5" s="334">
        <f>SUM(IFERROR(VLOOKUP(AG5,I$5:N$20,5,0),0),IFERROR(VLOOKUP(AG5,Q$5:V$20,5,0),0),IFERROR(VLOOKUP(AG5,Y$5:AD$20,5,0),0))</f>
        <v>0</v>
      </c>
      <c r="AK5" s="341">
        <f>SUM(IFERROR(VLOOKUP(AG5,I$5:N$20,3,0),0),IFERROR(VLOOKUP(AG5,Q$5:V$20,3,0),0),IFERROR(VLOOKUP(AG5,Y$5:AD$20,3,0),0))</f>
        <v>0</v>
      </c>
      <c r="AL5" s="34">
        <f>SUM(IFERROR(VLOOKUP(AG5,I$5:N$20,4,0),0),IFERROR(VLOOKUP(AG5,Q$5:V$20,4,0),0),IFERROR(VLOOKUP(AG5,Y$5:AD$20,4,0),0))</f>
        <v>0</v>
      </c>
      <c r="AN5" s="179" t="str">
        <f>IF(OR(AG5="",AH5="",AI5="",AJ5="",AK5="",AL5=""),"",RANK(AH5,$AH$5:$AH$20)+SUM(-AI5/100)-(+AJ5/10000)-(+AL5/1000000)-(+AK5/10000000)+COUNTIF(AG$5:AG$20,"&lt;="&amp;AG5+1)/1000000000+ROW()/100000000000)</f>
        <v/>
      </c>
      <c r="AO5" s="28"/>
      <c r="AP5" s="62" t="str">
        <f>IF(AG5="","",SMALL(AN$5:AN$20,ROWS(AH$5:AH5)))</f>
        <v/>
      </c>
      <c r="AQ5" s="77" t="str">
        <f>IF(AP5="","",1)</f>
        <v/>
      </c>
      <c r="AR5" s="77" t="str">
        <f t="shared" ref="AR5:AR20" si="5">IF(OR(AG5="",AH5=""),"",INDEX($AG$5:$AG$20,MATCH(AP5,$AN$5:$AN$20,0)))</f>
        <v/>
      </c>
      <c r="AS5" s="170" t="str">
        <f t="shared" ref="AS5:AS20" si="6">IF(AG5="","",INDEX($AH$5:$AH$20,MATCH(AP5,$AN$5:$AN$20,0)))</f>
        <v/>
      </c>
      <c r="AT5" s="221" t="str">
        <f t="shared" ref="AT5:AT20" si="7">IF(AG5="","",INDEX($AI$5:$AI$20,MATCH(AP5,$AN$5:$AN$20,0)))</f>
        <v/>
      </c>
      <c r="AU5" s="74" t="str">
        <f t="shared" ref="AU5:AU20" si="8">IF(AG5="","",INDEX($AJ$5:$AJ$20,MATCH(AP5,$AN$5:$AN$20,0)))</f>
        <v/>
      </c>
      <c r="AV5" s="273" t="str">
        <f>IF(AG5="","",INDEX($AK$5:$AK$22,MATCH(AP5,$AN$5:$AN$22,0)))</f>
        <v/>
      </c>
      <c r="AW5" s="74" t="str">
        <f>IF(AG5="","",INDEX($AL$5:$AL$22,MATCH(AP5,$AN$5:$AN$22,0)))</f>
        <v/>
      </c>
      <c r="AX5" s="1"/>
      <c r="AY5" s="1"/>
    </row>
    <row r="6" spans="1:51" ht="30" customHeight="1" thickBot="1">
      <c r="A6" s="7">
        <v>2</v>
      </c>
      <c r="B6" s="185"/>
      <c r="C6" s="185"/>
      <c r="D6" s="186"/>
      <c r="E6" s="290"/>
      <c r="F6" s="80"/>
      <c r="G6" s="293">
        <v>2</v>
      </c>
      <c r="H6" s="425"/>
      <c r="I6" s="398" t="str">
        <f t="shared" si="0"/>
        <v/>
      </c>
      <c r="J6" s="40">
        <f>IF(M5+M6=0,0,IF(M5=M6,2,IF(M5&gt;M6,1,5)))</f>
        <v>0</v>
      </c>
      <c r="K6" s="59">
        <f>IF(N5="","",IF(OR(AND(N5&gt;0,N5&lt;5)),1,0))</f>
        <v>0</v>
      </c>
      <c r="L6" s="59">
        <f t="shared" si="1"/>
        <v>0</v>
      </c>
      <c r="M6" s="123"/>
      <c r="N6" s="9">
        <f>SUM(M6-M5)</f>
        <v>0</v>
      </c>
      <c r="P6" s="432"/>
      <c r="Q6" s="393" t="str">
        <f>IF(M15=M16," ",IF(M15&gt;M16,I15,I16))</f>
        <v xml:space="preserve"> </v>
      </c>
      <c r="R6" s="47">
        <f>IF(U5+U6=0,0,IF(U5=U6,2,IF(U5&gt;U6,1,5)))</f>
        <v>0</v>
      </c>
      <c r="S6" s="59">
        <f>IF(V5="","",IF(OR(AND(V5&gt;0,V5&lt;5)),1,0))</f>
        <v>0</v>
      </c>
      <c r="T6" s="59">
        <f t="shared" si="2"/>
        <v>0</v>
      </c>
      <c r="U6" s="123"/>
      <c r="V6" s="9">
        <f>SUM(U6-U5)</f>
        <v>0</v>
      </c>
      <c r="X6" s="432"/>
      <c r="Y6" s="401" t="str">
        <f>IF(U9=U10," ",IF(U9&gt;U10,Q9,Q10))</f>
        <v xml:space="preserve"> </v>
      </c>
      <c r="Z6" s="36">
        <f>IF(AC5+AC6=0,0,IF(AC5=AC6,2,IF(AC5&gt;AC6,1,5)))</f>
        <v>0</v>
      </c>
      <c r="AA6" s="59">
        <f>IF(AD5="","",IF(OR(AND(AD5&gt;0,AD5&lt;5)),1,0))</f>
        <v>0</v>
      </c>
      <c r="AB6" s="59">
        <f t="shared" si="3"/>
        <v>0</v>
      </c>
      <c r="AC6" s="123"/>
      <c r="AD6" s="9">
        <f>SUM(AC6-AC5)</f>
        <v>0</v>
      </c>
      <c r="AF6" s="13">
        <v>2</v>
      </c>
      <c r="AG6" s="320" t="str">
        <f t="shared" si="4"/>
        <v/>
      </c>
      <c r="AH6" s="181">
        <f t="shared" ref="AH6:AH20" si="9">SUM(IFERROR(VLOOKUP(AG6,I$5:N$20,2,0),0),IFERROR(VLOOKUP(AG6,I$5:N$20,3,0),0),IFERROR(VLOOKUP(AG6,I$5:N$20,4,0),0),IFERROR(VLOOKUP(AG6,Q$5:V$20,2,0),0),IFERROR(VLOOKUP(AG6,Q$5:V$20,3,0),0),IFERROR(VLOOKUP(AG6,Q$5:V$20,4,0),0),IFERROR(VLOOKUP(AG6,Y$5:AD$20,2,0),0),IFERROR(VLOOKUP(AG6,Y$5:AD$20,3,0),0),IFERROR(VLOOKUP(AG6,Y$5:AD$20,4,0),0))</f>
        <v>0</v>
      </c>
      <c r="AI6" s="181">
        <f t="shared" ref="AI6:AI20" si="10">SUM(IFERROR(VLOOKUP(AG6,I$5:N$20,6,0),0),IFERROR(VLOOKUP(AG6,Q$5:V$20,6,0),0),IFERROR(VLOOKUP(AG6,Y$5:AD$20,6,0),0))</f>
        <v>0</v>
      </c>
      <c r="AJ6" s="335">
        <f t="shared" ref="AJ6:AJ20" si="11">SUM(IFERROR(VLOOKUP(AG6,I$5:N$20,5,0),0),IFERROR(VLOOKUP(AG6,Q$5:V$20,5,0),0),IFERROR(VLOOKUP(AG6,Y$5:AD$20,5,0),0))</f>
        <v>0</v>
      </c>
      <c r="AK6" s="342">
        <f t="shared" ref="AK6:AK20" si="12">SUM(IFERROR(VLOOKUP(AG6,I$5:N$20,3,0),0),IFERROR(VLOOKUP(AG6,Q$5:V$20,3,0),0),IFERROR(VLOOKUP(AG6,Y$5:AD$20,3,0),0))</f>
        <v>0</v>
      </c>
      <c r="AL6" s="36">
        <f t="shared" ref="AL6:AL20" si="13">SUM(IFERROR(VLOOKUP(AG6,I$5:N$20,4,0),0),IFERROR(VLOOKUP(AG6,Q$5:V$20,4,0),0),IFERROR(VLOOKUP(AG6,Y$5:AD$20,4,0),0))</f>
        <v>0</v>
      </c>
      <c r="AN6" s="179" t="str">
        <f t="shared" ref="AN6:AN20" si="14">IF(OR(AG6="",AH6="",AI6="",AJ6="",AK6="",AL6=""),"",RANK(AH6,$AH$5:$AH$20)+SUM(-AI6/100)-(+AJ6/10000)-(+AL6/1000000)-(+AK6/10000000)+COUNTIF(AG$5:AG$20,"&lt;="&amp;AG6+1)/1000000000+ROW()/100000000000)</f>
        <v/>
      </c>
      <c r="AO6" s="26"/>
      <c r="AP6" s="327" t="str">
        <f>IF(AG6="","",SMALL(AN$5:AN$20,ROWS(AH$5:AH6)))</f>
        <v/>
      </c>
      <c r="AQ6" s="62" t="str">
        <f>IF(AP6="","",IF(AND(AS5=AS6,AT5=AT6,AU5=AU6,AW6=AW5,AV5=AV6),AQ5,$AQ$5+1))</f>
        <v/>
      </c>
      <c r="AR6" s="329" t="str">
        <f t="shared" si="5"/>
        <v/>
      </c>
      <c r="AS6" s="171" t="str">
        <f t="shared" si="6"/>
        <v/>
      </c>
      <c r="AT6" s="222" t="str">
        <f t="shared" si="7"/>
        <v/>
      </c>
      <c r="AU6" s="137" t="str">
        <f t="shared" si="8"/>
        <v/>
      </c>
      <c r="AV6" s="274" t="str">
        <f t="shared" ref="AV6:AV20" si="15">IF(AG6="","",INDEX($AK$5:$AK$22,MATCH(AP6,$AN$5:$AN$22,0)))</f>
        <v/>
      </c>
      <c r="AW6" s="137" t="str">
        <f t="shared" ref="AW6:AW20" si="16">IF(AG6="","",INDEX($AL$5:$AL$22,MATCH(AP6,$AN$5:$AN$22,0)))</f>
        <v/>
      </c>
      <c r="AX6" s="1"/>
      <c r="AY6" s="1"/>
    </row>
    <row r="7" spans="1:51" ht="30" customHeight="1">
      <c r="A7" s="7">
        <v>3</v>
      </c>
      <c r="B7" s="185"/>
      <c r="C7" s="185"/>
      <c r="D7" s="186"/>
      <c r="E7" s="290"/>
      <c r="F7" s="80"/>
      <c r="G7" s="293">
        <v>3</v>
      </c>
      <c r="H7" s="424">
        <v>2</v>
      </c>
      <c r="I7" s="397" t="str">
        <f t="shared" si="0"/>
        <v/>
      </c>
      <c r="J7" s="39">
        <f>IF(M7+M8=0,0,IF(M7=M8,2,IF(M7&lt;M8,1,5)))</f>
        <v>0</v>
      </c>
      <c r="K7" s="39">
        <f>IF(N8="","",IF(OR(AND(N8&gt;0,N8&lt;5)),1,0))</f>
        <v>0</v>
      </c>
      <c r="L7" s="39">
        <f t="shared" si="1"/>
        <v>0</v>
      </c>
      <c r="M7" s="122"/>
      <c r="N7" s="8">
        <f t="shared" ref="N7" si="17">SUM(M7-M8)</f>
        <v>0</v>
      </c>
      <c r="P7" s="431">
        <v>3</v>
      </c>
      <c r="Q7" s="392" t="str">
        <f>IF(M5=M6," ",IF(M5&gt;M6,I5,I6))</f>
        <v xml:space="preserve"> </v>
      </c>
      <c r="R7" s="39">
        <f>IF(U7+U8=0,0,IF(U7=U8,2,IF(U7&lt;U8,1,5)))</f>
        <v>0</v>
      </c>
      <c r="S7" s="39">
        <f>IF(V8="","",IF(OR(AND(V8&gt;0,V8&lt;5)),1,0))</f>
        <v>0</v>
      </c>
      <c r="T7" s="39">
        <f t="shared" si="2"/>
        <v>0</v>
      </c>
      <c r="U7" s="122"/>
      <c r="V7" s="65">
        <f t="shared" ref="V7" si="18">SUM(U7-U8)</f>
        <v>0</v>
      </c>
      <c r="X7" s="431">
        <v>6</v>
      </c>
      <c r="Y7" s="402" t="str">
        <f>IF(U11=U12," ",IF(U11&gt;U12,Q11,Q12))</f>
        <v xml:space="preserve"> </v>
      </c>
      <c r="Z7" s="34">
        <f>IF(AC7+AC8=0,0,IF(AC7=AC8,2,IF(AC7&lt;AC8,1,5)))</f>
        <v>0</v>
      </c>
      <c r="AA7" s="39">
        <f>IF(AD8="","",IF(OR(AND(AD8&gt;0,AD8&lt;5)),1,0))</f>
        <v>0</v>
      </c>
      <c r="AB7" s="39">
        <f t="shared" si="3"/>
        <v>0</v>
      </c>
      <c r="AC7" s="122"/>
      <c r="AD7" s="65">
        <f t="shared" ref="AD7" si="19">SUM(AC7-AC8)</f>
        <v>0</v>
      </c>
      <c r="AF7" s="13">
        <v>3</v>
      </c>
      <c r="AG7" s="320" t="str">
        <f t="shared" si="4"/>
        <v/>
      </c>
      <c r="AH7" s="181">
        <f t="shared" si="9"/>
        <v>0</v>
      </c>
      <c r="AI7" s="181">
        <f t="shared" si="10"/>
        <v>0</v>
      </c>
      <c r="AJ7" s="335">
        <f t="shared" si="11"/>
        <v>0</v>
      </c>
      <c r="AK7" s="342">
        <f t="shared" si="12"/>
        <v>0</v>
      </c>
      <c r="AL7" s="36">
        <f t="shared" si="13"/>
        <v>0</v>
      </c>
      <c r="AN7" s="179" t="str">
        <f t="shared" si="14"/>
        <v/>
      </c>
      <c r="AO7" s="26"/>
      <c r="AP7" s="327" t="str">
        <f>IF(AG7="","",SMALL(AN$5:AN$20,ROWS(AH$5:AH7)))</f>
        <v/>
      </c>
      <c r="AQ7" s="62" t="str">
        <f>IF(AP7="","",IF(AND(AS6=AS7,AT6=AT7,AU6=AU7,AW7=AW6,AV6=AV7),AQ6,$AQ$5+2))</f>
        <v/>
      </c>
      <c r="AR7" s="329" t="str">
        <f t="shared" si="5"/>
        <v/>
      </c>
      <c r="AS7" s="171" t="str">
        <f t="shared" si="6"/>
        <v/>
      </c>
      <c r="AT7" s="222" t="str">
        <f t="shared" si="7"/>
        <v/>
      </c>
      <c r="AU7" s="137" t="str">
        <f t="shared" si="8"/>
        <v/>
      </c>
      <c r="AV7" s="274" t="str">
        <f t="shared" si="15"/>
        <v/>
      </c>
      <c r="AW7" s="137" t="str">
        <f t="shared" si="16"/>
        <v/>
      </c>
      <c r="AX7" s="1"/>
      <c r="AY7" s="1"/>
    </row>
    <row r="8" spans="1:51" ht="30" customHeight="1" thickBot="1">
      <c r="A8" s="7">
        <v>4</v>
      </c>
      <c r="B8" s="185"/>
      <c r="C8" s="185"/>
      <c r="D8" s="186"/>
      <c r="E8" s="290"/>
      <c r="F8" s="80"/>
      <c r="G8" s="293">
        <v>4</v>
      </c>
      <c r="H8" s="425"/>
      <c r="I8" s="398" t="str">
        <f t="shared" si="0"/>
        <v/>
      </c>
      <c r="J8" s="40">
        <f>IF(M7+M8=0,0,IF(M7=M8,2,IF(M7&gt;M8,1,5)))</f>
        <v>0</v>
      </c>
      <c r="K8" s="59">
        <f>IF(N7="","",IF(OR(AND(N7&gt;0,N7&lt;5)),1,0))</f>
        <v>0</v>
      </c>
      <c r="L8" s="59">
        <f t="shared" si="1"/>
        <v>0</v>
      </c>
      <c r="M8" s="123"/>
      <c r="N8" s="9">
        <f t="shared" ref="N8" si="20">SUM(M8-M7)</f>
        <v>0</v>
      </c>
      <c r="P8" s="432"/>
      <c r="Q8" s="393" t="str">
        <f>IF(M17=M18," ",IF(M17&gt;M18,I17,I18))</f>
        <v xml:space="preserve"> </v>
      </c>
      <c r="R8" s="47">
        <f>IF(U7+U8=0,0,IF(U7=U8,2,IF(U7&gt;U8,1,5)))</f>
        <v>0</v>
      </c>
      <c r="S8" s="59">
        <f>IF(V7="","",IF(OR(AND(V7&gt;0,V7&lt;5)),1,0))</f>
        <v>0</v>
      </c>
      <c r="T8" s="59">
        <f t="shared" si="2"/>
        <v>0</v>
      </c>
      <c r="U8" s="123"/>
      <c r="V8" s="9">
        <f t="shared" ref="V8" si="21">SUM(U8-U7)</f>
        <v>0</v>
      </c>
      <c r="X8" s="432"/>
      <c r="Y8" s="403" t="str">
        <f>IF(U7=U8," ",IF(U7&gt;U8,Q7,Q8))</f>
        <v xml:space="preserve"> </v>
      </c>
      <c r="Z8" s="36">
        <f>IF(AC7+AC8=0,0,IF(AC7=AC8,2,IF(AC7&gt;AC8,1,5)))</f>
        <v>0</v>
      </c>
      <c r="AA8" s="59">
        <f>IF(AD7="","",IF(OR(AND(AD7&gt;0,AD7&lt;5)),1,0))</f>
        <v>0</v>
      </c>
      <c r="AB8" s="59">
        <f t="shared" si="3"/>
        <v>0</v>
      </c>
      <c r="AC8" s="123"/>
      <c r="AD8" s="9">
        <f t="shared" ref="AD8" si="22">SUM(AC8-AC7)</f>
        <v>0</v>
      </c>
      <c r="AF8" s="13">
        <v>4</v>
      </c>
      <c r="AG8" s="320" t="str">
        <f t="shared" si="4"/>
        <v/>
      </c>
      <c r="AH8" s="181">
        <f t="shared" si="9"/>
        <v>0</v>
      </c>
      <c r="AI8" s="181">
        <f t="shared" si="10"/>
        <v>0</v>
      </c>
      <c r="AJ8" s="335">
        <f t="shared" si="11"/>
        <v>0</v>
      </c>
      <c r="AK8" s="342">
        <f t="shared" si="12"/>
        <v>0</v>
      </c>
      <c r="AL8" s="36">
        <f t="shared" si="13"/>
        <v>0</v>
      </c>
      <c r="AN8" s="179" t="str">
        <f t="shared" si="14"/>
        <v/>
      </c>
      <c r="AO8" s="26"/>
      <c r="AP8" s="327" t="str">
        <f>IF(AG8="","",SMALL(AN$5:AN$20,ROWS(AH$5:AH8)))</f>
        <v/>
      </c>
      <c r="AQ8" s="62" t="str">
        <f>IF(AP8="","",IF(AND(AS7=AS8,AT7=AT8,AU7=AU8,AW8=AW7,AV7=AV8),AQ7,$AQ$5+3))</f>
        <v/>
      </c>
      <c r="AR8" s="329" t="str">
        <f t="shared" si="5"/>
        <v/>
      </c>
      <c r="AS8" s="171" t="str">
        <f t="shared" si="6"/>
        <v/>
      </c>
      <c r="AT8" s="222" t="str">
        <f t="shared" si="7"/>
        <v/>
      </c>
      <c r="AU8" s="137" t="str">
        <f t="shared" si="8"/>
        <v/>
      </c>
      <c r="AV8" s="274" t="str">
        <f t="shared" si="15"/>
        <v/>
      </c>
      <c r="AW8" s="137" t="str">
        <f t="shared" si="16"/>
        <v/>
      </c>
      <c r="AX8" s="1"/>
      <c r="AY8" s="1"/>
    </row>
    <row r="9" spans="1:51" ht="30" customHeight="1">
      <c r="A9" s="7">
        <v>5</v>
      </c>
      <c r="B9" s="185"/>
      <c r="C9" s="185"/>
      <c r="D9" s="186"/>
      <c r="E9" s="290"/>
      <c r="F9" s="80"/>
      <c r="G9" s="293">
        <v>5</v>
      </c>
      <c r="H9" s="424">
        <v>3</v>
      </c>
      <c r="I9" s="397" t="str">
        <f t="shared" si="0"/>
        <v/>
      </c>
      <c r="J9" s="39">
        <f>IF(M9+M10=0,0,IF(M9=M10,2,IF(M9&lt;M10,1,5)))</f>
        <v>0</v>
      </c>
      <c r="K9" s="39">
        <f>IF(N10="","",IF(OR(AND(N10&gt;0,N10&lt;5)),1,0))</f>
        <v>0</v>
      </c>
      <c r="L9" s="39">
        <f t="shared" si="1"/>
        <v>0</v>
      </c>
      <c r="M9" s="122"/>
      <c r="N9" s="8">
        <f t="shared" ref="N9" si="23">SUM(M9-M10)</f>
        <v>0</v>
      </c>
      <c r="P9" s="431">
        <v>5</v>
      </c>
      <c r="Q9" s="392" t="str">
        <f>IF(M7=M8," ",IF(M7&gt;M8,I7,I8))</f>
        <v xml:space="preserve"> </v>
      </c>
      <c r="R9" s="39">
        <f>IF(U9+U10=0,0,IF(U9=U10,2,IF(U9&lt;U10,1,5)))</f>
        <v>0</v>
      </c>
      <c r="S9" s="39">
        <f>IF(V10="","",IF(OR(AND(V10&gt;0,V10&lt;5)),1,0))</f>
        <v>0</v>
      </c>
      <c r="T9" s="39">
        <f t="shared" si="2"/>
        <v>0</v>
      </c>
      <c r="U9" s="122"/>
      <c r="V9" s="65">
        <f t="shared" ref="V9" si="24">SUM(U9-U10)</f>
        <v>0</v>
      </c>
      <c r="X9" s="431">
        <v>4</v>
      </c>
      <c r="Y9" s="404" t="str">
        <f>IF(U5=U6," ",IF(U5&lt;U6,Q5,Q6))</f>
        <v xml:space="preserve"> </v>
      </c>
      <c r="Z9" s="34">
        <f>IF(AC9+AC10=0,0,IF(AC9=AC10,2,IF(AC9&lt;AC10,1,5)))</f>
        <v>0</v>
      </c>
      <c r="AA9" s="39">
        <f>IF(AD10="","",IF(OR(AND(AD10&gt;0,AD10&lt;5)),1,0))</f>
        <v>0</v>
      </c>
      <c r="AB9" s="39">
        <f t="shared" si="3"/>
        <v>0</v>
      </c>
      <c r="AC9" s="122"/>
      <c r="AD9" s="65">
        <f t="shared" ref="AD9" si="25">SUM(AC9-AC10)</f>
        <v>0</v>
      </c>
      <c r="AF9" s="13">
        <v>5</v>
      </c>
      <c r="AG9" s="320" t="str">
        <f t="shared" si="4"/>
        <v/>
      </c>
      <c r="AH9" s="181">
        <f t="shared" si="9"/>
        <v>0</v>
      </c>
      <c r="AI9" s="181">
        <f t="shared" si="10"/>
        <v>0</v>
      </c>
      <c r="AJ9" s="335">
        <f t="shared" si="11"/>
        <v>0</v>
      </c>
      <c r="AK9" s="342">
        <f t="shared" si="12"/>
        <v>0</v>
      </c>
      <c r="AL9" s="36">
        <f t="shared" si="13"/>
        <v>0</v>
      </c>
      <c r="AN9" s="179" t="str">
        <f t="shared" si="14"/>
        <v/>
      </c>
      <c r="AO9" s="26"/>
      <c r="AP9" s="327" t="str">
        <f>IF(AG9="","",SMALL(AN$5:AN$20,ROWS(AH$5:AH9)))</f>
        <v/>
      </c>
      <c r="AQ9" s="62" t="str">
        <f>IF(AP9="","",IF(AND(AS8=AS9,AT8=AT9,AU8=AU9,AW9=AW8,AV8=AV9),AQ8,$AQ$5+4))</f>
        <v/>
      </c>
      <c r="AR9" s="329" t="str">
        <f t="shared" si="5"/>
        <v/>
      </c>
      <c r="AS9" s="171" t="str">
        <f t="shared" si="6"/>
        <v/>
      </c>
      <c r="AT9" s="222" t="str">
        <f t="shared" si="7"/>
        <v/>
      </c>
      <c r="AU9" s="137" t="str">
        <f t="shared" si="8"/>
        <v/>
      </c>
      <c r="AV9" s="274" t="str">
        <f t="shared" si="15"/>
        <v/>
      </c>
      <c r="AW9" s="137" t="str">
        <f t="shared" si="16"/>
        <v/>
      </c>
      <c r="AX9" s="1"/>
      <c r="AY9" s="1"/>
    </row>
    <row r="10" spans="1:51" ht="30" customHeight="1" thickBot="1">
      <c r="A10" s="7">
        <v>6</v>
      </c>
      <c r="B10" s="185"/>
      <c r="C10" s="185"/>
      <c r="D10" s="186"/>
      <c r="E10" s="290"/>
      <c r="F10" s="80"/>
      <c r="G10" s="293">
        <v>6</v>
      </c>
      <c r="H10" s="425"/>
      <c r="I10" s="398" t="str">
        <f t="shared" si="0"/>
        <v/>
      </c>
      <c r="J10" s="40">
        <f>IF(M9+M10=0,0,IF(M9=M10,2,IF(M9&gt;M10,1,5)))</f>
        <v>0</v>
      </c>
      <c r="K10" s="59">
        <f>IF(N9="","",IF(OR(AND(N9&gt;0,N9&lt;5)),1,0))</f>
        <v>0</v>
      </c>
      <c r="L10" s="59">
        <f t="shared" si="1"/>
        <v>0</v>
      </c>
      <c r="M10" s="123"/>
      <c r="N10" s="9">
        <f t="shared" ref="N10" si="26">SUM(M10-M9)</f>
        <v>0</v>
      </c>
      <c r="P10" s="432"/>
      <c r="Q10" s="393" t="str">
        <f>IF(M19=M20," ",IF(M19&gt;M20,I19,I20))</f>
        <v xml:space="preserve"> </v>
      </c>
      <c r="R10" s="47">
        <f>IF(U9+U10=0,0,IF(U9=U10,2,IF(U9&gt;U10,1,5)))</f>
        <v>0</v>
      </c>
      <c r="S10" s="59">
        <f>IF(V9="","",IF(OR(AND(V9&gt;0,V9&lt;5)),1,0))</f>
        <v>0</v>
      </c>
      <c r="T10" s="59">
        <f t="shared" si="2"/>
        <v>0</v>
      </c>
      <c r="U10" s="123"/>
      <c r="V10" s="9">
        <f t="shared" ref="V10" si="27">SUM(U10-U9)</f>
        <v>0</v>
      </c>
      <c r="X10" s="432"/>
      <c r="Y10" s="405" t="str">
        <f>IF(U9=U10," ",IF(U9&lt;U10,Q9,Q10))</f>
        <v xml:space="preserve"> </v>
      </c>
      <c r="Z10" s="36">
        <f>IF(AC9+AC10=0,0,IF(AC9=AC10,2,IF(AC9&gt;AC10,1,5)))</f>
        <v>0</v>
      </c>
      <c r="AA10" s="59">
        <f>IF(AD9="","",IF(OR(AND(AD9&gt;0,AD9&lt;5)),1,0))</f>
        <v>0</v>
      </c>
      <c r="AB10" s="59">
        <f t="shared" si="3"/>
        <v>0</v>
      </c>
      <c r="AC10" s="123"/>
      <c r="AD10" s="9">
        <f t="shared" ref="AD10" si="28">SUM(AC10-AC9)</f>
        <v>0</v>
      </c>
      <c r="AF10" s="13">
        <v>6</v>
      </c>
      <c r="AG10" s="320" t="str">
        <f t="shared" si="4"/>
        <v/>
      </c>
      <c r="AH10" s="181">
        <f t="shared" si="9"/>
        <v>0</v>
      </c>
      <c r="AI10" s="181">
        <f t="shared" si="10"/>
        <v>0</v>
      </c>
      <c r="AJ10" s="335">
        <f t="shared" si="11"/>
        <v>0</v>
      </c>
      <c r="AK10" s="342">
        <f t="shared" si="12"/>
        <v>0</v>
      </c>
      <c r="AL10" s="36">
        <f t="shared" si="13"/>
        <v>0</v>
      </c>
      <c r="AN10" s="179" t="str">
        <f t="shared" si="14"/>
        <v/>
      </c>
      <c r="AO10" s="26"/>
      <c r="AP10" s="327" t="str">
        <f>IF(AG10="","",SMALL(AN$5:AN$20,ROWS(AH$5:AH10)))</f>
        <v/>
      </c>
      <c r="AQ10" s="62" t="str">
        <f>IF(AP10="","",IF(AND(AS9=AS10,AT9=AT10,AU9=AU10,AW10=AW9,AV9=AV10),AQ9,$AQ$5+5))</f>
        <v/>
      </c>
      <c r="AR10" s="329" t="str">
        <f t="shared" si="5"/>
        <v/>
      </c>
      <c r="AS10" s="171" t="str">
        <f t="shared" si="6"/>
        <v/>
      </c>
      <c r="AT10" s="222" t="str">
        <f t="shared" si="7"/>
        <v/>
      </c>
      <c r="AU10" s="137" t="str">
        <f t="shared" si="8"/>
        <v/>
      </c>
      <c r="AV10" s="274" t="str">
        <f t="shared" si="15"/>
        <v/>
      </c>
      <c r="AW10" s="137" t="str">
        <f t="shared" si="16"/>
        <v/>
      </c>
      <c r="AX10" s="1"/>
      <c r="AY10" s="1"/>
    </row>
    <row r="11" spans="1:51" ht="30" customHeight="1">
      <c r="A11" s="7">
        <v>7</v>
      </c>
      <c r="B11" s="185"/>
      <c r="C11" s="185"/>
      <c r="D11" s="186"/>
      <c r="E11" s="290"/>
      <c r="F11" s="80"/>
      <c r="G11" s="293">
        <v>7</v>
      </c>
      <c r="H11" s="424">
        <v>4</v>
      </c>
      <c r="I11" s="397" t="str">
        <f t="shared" si="0"/>
        <v/>
      </c>
      <c r="J11" s="39">
        <f>IF(M11+M12=0,0,IF(M11=M12,2,IF(M11&lt;M12,1,5)))</f>
        <v>0</v>
      </c>
      <c r="K11" s="39">
        <f>IF(N12="","",IF(OR(AND(N12&gt;0,N12&lt;5)),1,0))</f>
        <v>0</v>
      </c>
      <c r="L11" s="39">
        <f t="shared" si="1"/>
        <v>0</v>
      </c>
      <c r="M11" s="122"/>
      <c r="N11" s="8">
        <f t="shared" ref="N11" si="29">SUM(M11-M12)</f>
        <v>0</v>
      </c>
      <c r="P11" s="431">
        <v>7</v>
      </c>
      <c r="Q11" s="392" t="str">
        <f>IF(M11=M12," ",IF(M11&gt;M12,I11,I12))</f>
        <v xml:space="preserve"> </v>
      </c>
      <c r="R11" s="39">
        <f>IF(U11+U12=0,0,IF(U11=U12,2,IF(U11&lt;U12,1,5)))</f>
        <v>0</v>
      </c>
      <c r="S11" s="39">
        <f>IF(V12="","",IF(OR(AND(V12&gt;0,V12&lt;5)),1,0))</f>
        <v>0</v>
      </c>
      <c r="T11" s="39">
        <f t="shared" si="2"/>
        <v>0</v>
      </c>
      <c r="U11" s="122"/>
      <c r="V11" s="65">
        <f t="shared" ref="V11" si="30">SUM(U11-U12)</f>
        <v>0</v>
      </c>
      <c r="X11" s="431">
        <v>5</v>
      </c>
      <c r="Y11" s="404" t="str">
        <f>IF(U11=U12," ",IF(U11&lt;U12,Q11,Q12))</f>
        <v xml:space="preserve"> </v>
      </c>
      <c r="Z11" s="34">
        <f>IF(AC11+AC12=0,0,IF(AC11=AC12,2,IF(AC11&lt;AC12,1,5)))</f>
        <v>0</v>
      </c>
      <c r="AA11" s="39">
        <f>IF(AD12="","",IF(OR(AND(AD12&gt;0,AD12&lt;5)),1,0))</f>
        <v>0</v>
      </c>
      <c r="AB11" s="39">
        <f t="shared" si="3"/>
        <v>0</v>
      </c>
      <c r="AC11" s="122"/>
      <c r="AD11" s="65">
        <f t="shared" ref="AD11" si="31">SUM(AC11-AC12)</f>
        <v>0</v>
      </c>
      <c r="AF11" s="13">
        <v>7</v>
      </c>
      <c r="AG11" s="320" t="str">
        <f t="shared" si="4"/>
        <v/>
      </c>
      <c r="AH11" s="181">
        <f t="shared" si="9"/>
        <v>0</v>
      </c>
      <c r="AI11" s="181">
        <f t="shared" si="10"/>
        <v>0</v>
      </c>
      <c r="AJ11" s="335">
        <f t="shared" si="11"/>
        <v>0</v>
      </c>
      <c r="AK11" s="342">
        <f t="shared" si="12"/>
        <v>0</v>
      </c>
      <c r="AL11" s="36">
        <f t="shared" si="13"/>
        <v>0</v>
      </c>
      <c r="AN11" s="179" t="str">
        <f t="shared" si="14"/>
        <v/>
      </c>
      <c r="AO11" s="26"/>
      <c r="AP11" s="327" t="str">
        <f>IF(AG11="","",SMALL(AN$5:AN$20,ROWS(AH$5:AH11)))</f>
        <v/>
      </c>
      <c r="AQ11" s="62" t="str">
        <f>IF(AP11="","",IF(AND(AS10=AS11,AT10=AT11,AU10=AU11,AW11=AW10,AV10=AV11),AQ10,$AQ$5+6))</f>
        <v/>
      </c>
      <c r="AR11" s="329" t="str">
        <f t="shared" si="5"/>
        <v/>
      </c>
      <c r="AS11" s="171" t="str">
        <f t="shared" si="6"/>
        <v/>
      </c>
      <c r="AT11" s="222" t="str">
        <f t="shared" si="7"/>
        <v/>
      </c>
      <c r="AU11" s="137" t="str">
        <f t="shared" si="8"/>
        <v/>
      </c>
      <c r="AV11" s="274" t="str">
        <f t="shared" si="15"/>
        <v/>
      </c>
      <c r="AW11" s="137" t="str">
        <f t="shared" si="16"/>
        <v/>
      </c>
      <c r="AX11" s="1"/>
      <c r="AY11" s="1"/>
    </row>
    <row r="12" spans="1:51" ht="30" customHeight="1" thickBot="1">
      <c r="A12" s="7">
        <v>8</v>
      </c>
      <c r="B12" s="185"/>
      <c r="C12" s="185"/>
      <c r="D12" s="186"/>
      <c r="E12" s="290"/>
      <c r="F12" s="80"/>
      <c r="G12" s="293">
        <v>8</v>
      </c>
      <c r="H12" s="425"/>
      <c r="I12" s="398" t="str">
        <f t="shared" si="0"/>
        <v/>
      </c>
      <c r="J12" s="40">
        <f>IF(M11+M12=0,0,IF(M11=M12,2,IF(M11&gt;M12,1,5)))</f>
        <v>0</v>
      </c>
      <c r="K12" s="59">
        <f>IF(N11="","",IF(OR(AND(N11&gt;0,N11&lt;5)),1,0))</f>
        <v>0</v>
      </c>
      <c r="L12" s="59">
        <f t="shared" si="1"/>
        <v>0</v>
      </c>
      <c r="M12" s="123"/>
      <c r="N12" s="9">
        <f t="shared" ref="N12" si="32">SUM(M12-M11)</f>
        <v>0</v>
      </c>
      <c r="P12" s="432"/>
      <c r="Q12" s="393" t="str">
        <f>IF(M9=M10," ",IF(M9&gt;M10,I9,I10))</f>
        <v xml:space="preserve"> </v>
      </c>
      <c r="R12" s="47">
        <f>IF(U11+U12=0,0,IF(U11=U12,2,IF(U11&gt;U12,1,5)))</f>
        <v>0</v>
      </c>
      <c r="S12" s="59">
        <f>IF(V11="","",IF(OR(AND(V11&gt;0,V11&lt;5)),1,0))</f>
        <v>0</v>
      </c>
      <c r="T12" s="59">
        <f t="shared" si="2"/>
        <v>0</v>
      </c>
      <c r="U12" s="123"/>
      <c r="V12" s="9">
        <f t="shared" ref="V12" si="33">SUM(U12-U11)</f>
        <v>0</v>
      </c>
      <c r="X12" s="432"/>
      <c r="Y12" s="415" t="str">
        <f>IF(U7=U8," ",IF(U7&lt;U8,Q7,Q8))</f>
        <v xml:space="preserve"> </v>
      </c>
      <c r="Z12" s="36">
        <f>IF(AC11+AC12=0,0,IF(AC11=AC12,2,IF(AC11&gt;AC12,1,5)))</f>
        <v>0</v>
      </c>
      <c r="AA12" s="59">
        <f>IF(AD11="","",IF(OR(AND(AD11&gt;0,AD11&lt;5)),1,0))</f>
        <v>0</v>
      </c>
      <c r="AB12" s="59">
        <f t="shared" si="3"/>
        <v>0</v>
      </c>
      <c r="AC12" s="123"/>
      <c r="AD12" s="9">
        <f t="shared" ref="AD12" si="34">SUM(AC12-AC11)</f>
        <v>0</v>
      </c>
      <c r="AF12" s="13">
        <v>8</v>
      </c>
      <c r="AG12" s="320" t="str">
        <f t="shared" si="4"/>
        <v/>
      </c>
      <c r="AH12" s="181">
        <f t="shared" si="9"/>
        <v>0</v>
      </c>
      <c r="AI12" s="181">
        <f t="shared" si="10"/>
        <v>0</v>
      </c>
      <c r="AJ12" s="335">
        <f t="shared" si="11"/>
        <v>0</v>
      </c>
      <c r="AK12" s="342">
        <f t="shared" si="12"/>
        <v>0</v>
      </c>
      <c r="AL12" s="36">
        <f t="shared" si="13"/>
        <v>0</v>
      </c>
      <c r="AN12" s="179" t="str">
        <f t="shared" si="14"/>
        <v/>
      </c>
      <c r="AO12" s="26"/>
      <c r="AP12" s="327" t="str">
        <f>IF(AG12="","",SMALL(AN$5:AN$20,ROWS(AH$5:AH12)))</f>
        <v/>
      </c>
      <c r="AQ12" s="62" t="str">
        <f>IF(AP12="","",IF(AND(AS11=AS12,AT11=AT12,AU11=AU12,AW12=AW11,AV11=AV12),AQ11,$AQ$5+7))</f>
        <v/>
      </c>
      <c r="AR12" s="329" t="str">
        <f t="shared" si="5"/>
        <v/>
      </c>
      <c r="AS12" s="171" t="str">
        <f t="shared" si="6"/>
        <v/>
      </c>
      <c r="AT12" s="222" t="str">
        <f t="shared" si="7"/>
        <v/>
      </c>
      <c r="AU12" s="137" t="str">
        <f t="shared" si="8"/>
        <v/>
      </c>
      <c r="AV12" s="274" t="str">
        <f t="shared" si="15"/>
        <v/>
      </c>
      <c r="AW12" s="137" t="str">
        <f t="shared" si="16"/>
        <v/>
      </c>
      <c r="AX12" s="1"/>
      <c r="AY12" s="1"/>
    </row>
    <row r="13" spans="1:51" ht="30" customHeight="1">
      <c r="A13" s="7">
        <v>9</v>
      </c>
      <c r="B13" s="185"/>
      <c r="C13" s="185"/>
      <c r="D13" s="186"/>
      <c r="E13" s="290"/>
      <c r="F13" s="80"/>
      <c r="G13" s="293">
        <v>9</v>
      </c>
      <c r="H13" s="424">
        <v>5</v>
      </c>
      <c r="I13" s="397" t="str">
        <f t="shared" si="0"/>
        <v/>
      </c>
      <c r="J13" s="39">
        <f>IF(M13+M14=0,0,IF(M13=M14,2,IF(M13&lt;M14,1,5)))</f>
        <v>0</v>
      </c>
      <c r="K13" s="39">
        <f>IF(N14="","",IF(OR(AND(N14&gt;0,N14&lt;5)),1,0))</f>
        <v>0</v>
      </c>
      <c r="L13" s="39">
        <f t="shared" si="1"/>
        <v>0</v>
      </c>
      <c r="M13" s="122"/>
      <c r="N13" s="8">
        <f t="shared" ref="N13" si="35">SUM(M13-M14)</f>
        <v>0</v>
      </c>
      <c r="P13" s="431">
        <v>2</v>
      </c>
      <c r="Q13" s="394" t="str">
        <f>IF(M5=M6," ",IF(M5&lt;M6,I5,I6))</f>
        <v xml:space="preserve"> </v>
      </c>
      <c r="R13" s="39">
        <f>IF(U13+U14=0,0,IF(U13=U14,2,IF(U13&lt;U14,1,5)))</f>
        <v>0</v>
      </c>
      <c r="S13" s="39">
        <f>IF(V14="","",IF(OR(AND(V14&gt;0,V14&lt;5)),1,0))</f>
        <v>0</v>
      </c>
      <c r="T13" s="39">
        <f t="shared" si="2"/>
        <v>0</v>
      </c>
      <c r="U13" s="122"/>
      <c r="V13" s="65">
        <f t="shared" ref="V13" si="36">SUM(U13-U14)</f>
        <v>0</v>
      </c>
      <c r="X13" s="431">
        <v>1</v>
      </c>
      <c r="Y13" s="406" t="str">
        <f>IF(U19=U20," ",IF(U19&gt;U20,Q19,Q20))</f>
        <v xml:space="preserve"> </v>
      </c>
      <c r="Z13" s="34">
        <f>IF(AC13+AC14=0,0,IF(AC13=AC14,2,IF(AC13&lt;AC14,1,5)))</f>
        <v>0</v>
      </c>
      <c r="AA13" s="39">
        <f>IF(AD14="","",IF(OR(AND(AD14&gt;0,AD14&lt;5)),1,0))</f>
        <v>0</v>
      </c>
      <c r="AB13" s="39">
        <f t="shared" si="3"/>
        <v>0</v>
      </c>
      <c r="AC13" s="122"/>
      <c r="AD13" s="65">
        <f t="shared" ref="AD13" si="37">SUM(AC13-AC14)</f>
        <v>0</v>
      </c>
      <c r="AF13" s="13">
        <v>9</v>
      </c>
      <c r="AG13" s="320" t="str">
        <f t="shared" si="4"/>
        <v/>
      </c>
      <c r="AH13" s="181">
        <f t="shared" si="9"/>
        <v>0</v>
      </c>
      <c r="AI13" s="181">
        <f t="shared" si="10"/>
        <v>0</v>
      </c>
      <c r="AJ13" s="335">
        <f t="shared" si="11"/>
        <v>0</v>
      </c>
      <c r="AK13" s="342">
        <f t="shared" si="12"/>
        <v>0</v>
      </c>
      <c r="AL13" s="36">
        <f t="shared" si="13"/>
        <v>0</v>
      </c>
      <c r="AN13" s="179" t="str">
        <f t="shared" si="14"/>
        <v/>
      </c>
      <c r="AO13" s="26"/>
      <c r="AP13" s="327" t="str">
        <f>IF(AG13="","",SMALL(AN$5:AN$20,ROWS(AH$5:AH13)))</f>
        <v/>
      </c>
      <c r="AQ13" s="62" t="str">
        <f>IF(AP13="","",IF(AND(AS12=AS13,AT12=AT13,AU12=AU13,AW13=AW12,AV12=AV13),AQ12,$AQ$5+8))</f>
        <v/>
      </c>
      <c r="AR13" s="329" t="str">
        <f t="shared" si="5"/>
        <v/>
      </c>
      <c r="AS13" s="171" t="str">
        <f t="shared" si="6"/>
        <v/>
      </c>
      <c r="AT13" s="222" t="str">
        <f t="shared" si="7"/>
        <v/>
      </c>
      <c r="AU13" s="137" t="str">
        <f t="shared" si="8"/>
        <v/>
      </c>
      <c r="AV13" s="274" t="str">
        <f t="shared" si="15"/>
        <v/>
      </c>
      <c r="AW13" s="137" t="str">
        <f t="shared" si="16"/>
        <v/>
      </c>
      <c r="AX13" s="1"/>
      <c r="AY13" s="1"/>
    </row>
    <row r="14" spans="1:51" ht="30" customHeight="1" thickBot="1">
      <c r="A14" s="7">
        <v>10</v>
      </c>
      <c r="B14" s="185"/>
      <c r="C14" s="185"/>
      <c r="D14" s="186"/>
      <c r="E14" s="290"/>
      <c r="F14" s="80"/>
      <c r="G14" s="293">
        <v>10</v>
      </c>
      <c r="H14" s="425"/>
      <c r="I14" s="398" t="str">
        <f t="shared" si="0"/>
        <v/>
      </c>
      <c r="J14" s="40">
        <f>IF(M13+M14=0,0,IF(M13=M14,2,IF(M13&gt;M14,1,5)))</f>
        <v>0</v>
      </c>
      <c r="K14" s="59">
        <f>IF(N13="","",IF(OR(AND(N13&gt;0,N13&lt;5)),1,0))</f>
        <v>0</v>
      </c>
      <c r="L14" s="59">
        <f t="shared" si="1"/>
        <v>0</v>
      </c>
      <c r="M14" s="123"/>
      <c r="N14" s="9">
        <f t="shared" ref="N14" si="38">SUM(M14-M13)</f>
        <v>0</v>
      </c>
      <c r="P14" s="432"/>
      <c r="Q14" s="395" t="str">
        <f>IF(M9=M10," ",IF(M9&lt;M10,I9,I10))</f>
        <v xml:space="preserve"> </v>
      </c>
      <c r="R14" s="47">
        <f>IF(U13+U14=0,0,IF(U13=U14,2,IF(U13&gt;U14,1,5)))</f>
        <v>0</v>
      </c>
      <c r="S14" s="59">
        <f>IF(V13="","",IF(OR(AND(V13&gt;0,V13&lt;5)),1,0))</f>
        <v>0</v>
      </c>
      <c r="T14" s="59">
        <f t="shared" si="2"/>
        <v>0</v>
      </c>
      <c r="U14" s="123"/>
      <c r="V14" s="9">
        <f t="shared" ref="V14" si="39">SUM(U14-U13)</f>
        <v>0</v>
      </c>
      <c r="X14" s="432"/>
      <c r="Y14" s="407" t="str">
        <f>IF(U17=U18," ",IF(U17&gt;U18,Q17,Q18))</f>
        <v xml:space="preserve"> </v>
      </c>
      <c r="Z14" s="36">
        <f>IF(AC13+AC14=0,0,IF(AC13=AC14,2,IF(AC13&gt;AC14,1,5)))</f>
        <v>0</v>
      </c>
      <c r="AA14" s="59">
        <f>IF(AD13="","",IF(OR(AND(AD13&gt;0,AD13&lt;5)),1,0))</f>
        <v>0</v>
      </c>
      <c r="AB14" s="59">
        <f t="shared" si="3"/>
        <v>0</v>
      </c>
      <c r="AC14" s="123"/>
      <c r="AD14" s="9">
        <f t="shared" ref="AD14" si="40">SUM(AC14-AC13)</f>
        <v>0</v>
      </c>
      <c r="AF14" s="13">
        <v>10</v>
      </c>
      <c r="AG14" s="320" t="str">
        <f t="shared" si="4"/>
        <v/>
      </c>
      <c r="AH14" s="181">
        <f t="shared" si="9"/>
        <v>0</v>
      </c>
      <c r="AI14" s="181">
        <f t="shared" si="10"/>
        <v>0</v>
      </c>
      <c r="AJ14" s="335">
        <f t="shared" si="11"/>
        <v>0</v>
      </c>
      <c r="AK14" s="342">
        <f t="shared" si="12"/>
        <v>0</v>
      </c>
      <c r="AL14" s="36">
        <f t="shared" si="13"/>
        <v>0</v>
      </c>
      <c r="AN14" s="179" t="str">
        <f t="shared" si="14"/>
        <v/>
      </c>
      <c r="AO14" s="26"/>
      <c r="AP14" s="327" t="str">
        <f>IF(AG14="","",SMALL(AN$5:AN$20,ROWS(AH$5:AH14)))</f>
        <v/>
      </c>
      <c r="AQ14" s="62" t="str">
        <f>IF(AP14="","",IF(AND(AS13=AS14,AT13=AT14,AU13=AU14,AW14=AW13,AV13=AV14),AQ13,$AQ$5+9))</f>
        <v/>
      </c>
      <c r="AR14" s="329" t="str">
        <f t="shared" si="5"/>
        <v/>
      </c>
      <c r="AS14" s="171" t="str">
        <f t="shared" si="6"/>
        <v/>
      </c>
      <c r="AT14" s="222" t="str">
        <f t="shared" si="7"/>
        <v/>
      </c>
      <c r="AU14" s="137" t="str">
        <f t="shared" si="8"/>
        <v/>
      </c>
      <c r="AV14" s="274" t="str">
        <f t="shared" si="15"/>
        <v/>
      </c>
      <c r="AW14" s="137" t="str">
        <f t="shared" si="16"/>
        <v/>
      </c>
      <c r="AX14" s="1"/>
      <c r="AY14" s="1"/>
    </row>
    <row r="15" spans="1:51" ht="30" customHeight="1">
      <c r="A15" s="7">
        <v>11</v>
      </c>
      <c r="B15" s="185"/>
      <c r="C15" s="185"/>
      <c r="D15" s="186"/>
      <c r="E15" s="290"/>
      <c r="F15" s="80"/>
      <c r="G15" s="293">
        <v>11</v>
      </c>
      <c r="H15" s="424">
        <v>6</v>
      </c>
      <c r="I15" s="397" t="str">
        <f t="shared" si="0"/>
        <v/>
      </c>
      <c r="J15" s="39">
        <f>IF(M15+M16=0,0,IF(M15=M16,2,IF(M15&lt;M16,1,5)))</f>
        <v>0</v>
      </c>
      <c r="K15" s="39">
        <f>IF(N16="","",IF(OR(AND(N16&gt;0,N16&lt;5)),1,0))</f>
        <v>0</v>
      </c>
      <c r="L15" s="39">
        <f t="shared" si="1"/>
        <v>0</v>
      </c>
      <c r="M15" s="122"/>
      <c r="N15" s="8">
        <f t="shared" ref="N15" si="41">SUM(M15-M16)</f>
        <v>0</v>
      </c>
      <c r="P15" s="431">
        <v>4</v>
      </c>
      <c r="Q15" s="394" t="str">
        <f>IF(M7=M8," ",IF(M7&lt;M8,I7,I8))</f>
        <v xml:space="preserve"> </v>
      </c>
      <c r="R15" s="39">
        <f>IF(U15+U16=0,0,IF(U15=U16,2,IF(U15&lt;U16,1,5)))</f>
        <v>0</v>
      </c>
      <c r="S15" s="39">
        <f>IF(V16="","",IF(OR(AND(V16&gt;0,V16&lt;5)),1,0))</f>
        <v>0</v>
      </c>
      <c r="T15" s="39">
        <f t="shared" si="2"/>
        <v>0</v>
      </c>
      <c r="U15" s="122"/>
      <c r="V15" s="65">
        <f t="shared" ref="V15" si="42">SUM(U15-U16)</f>
        <v>0</v>
      </c>
      <c r="X15" s="431">
        <v>8</v>
      </c>
      <c r="Y15" s="406" t="str">
        <f>IF(U13=U14," ",IF(U13&gt;U14,Q13,Q14))</f>
        <v xml:space="preserve"> </v>
      </c>
      <c r="Z15" s="34">
        <f>IF(AC15+AC16=0,0,IF(AC15=AC16,2,IF(AC15&lt;AC16,1,5)))</f>
        <v>0</v>
      </c>
      <c r="AA15" s="39">
        <f>IF(AD16="","",IF(OR(AND(AD16&gt;0,AD16&lt;5)),1,0))</f>
        <v>0</v>
      </c>
      <c r="AB15" s="39">
        <f t="shared" si="3"/>
        <v>0</v>
      </c>
      <c r="AC15" s="122"/>
      <c r="AD15" s="65">
        <f t="shared" ref="AD15" si="43">SUM(AC15-AC16)</f>
        <v>0</v>
      </c>
      <c r="AF15" s="13">
        <v>11</v>
      </c>
      <c r="AG15" s="320" t="str">
        <f t="shared" si="4"/>
        <v/>
      </c>
      <c r="AH15" s="181">
        <f t="shared" si="9"/>
        <v>0</v>
      </c>
      <c r="AI15" s="181">
        <f t="shared" si="10"/>
        <v>0</v>
      </c>
      <c r="AJ15" s="335">
        <f t="shared" si="11"/>
        <v>0</v>
      </c>
      <c r="AK15" s="342">
        <f t="shared" si="12"/>
        <v>0</v>
      </c>
      <c r="AL15" s="36">
        <f t="shared" si="13"/>
        <v>0</v>
      </c>
      <c r="AN15" s="179" t="str">
        <f t="shared" si="14"/>
        <v/>
      </c>
      <c r="AO15" s="26"/>
      <c r="AP15" s="327" t="str">
        <f>IF(AG15="","",SMALL(AN$5:AN$20,ROWS(AH$5:AH15)))</f>
        <v/>
      </c>
      <c r="AQ15" s="62" t="str">
        <f>IF(AP15="","",IF(AND(AS14=AS15,AT14=AT15,AU14=AU15,AW15=AW14,AV14=AV15),AQ14,$AQ$5+10))</f>
        <v/>
      </c>
      <c r="AR15" s="329" t="str">
        <f t="shared" si="5"/>
        <v/>
      </c>
      <c r="AS15" s="171" t="str">
        <f t="shared" si="6"/>
        <v/>
      </c>
      <c r="AT15" s="222" t="str">
        <f t="shared" si="7"/>
        <v/>
      </c>
      <c r="AU15" s="137" t="str">
        <f t="shared" si="8"/>
        <v/>
      </c>
      <c r="AV15" s="274" t="str">
        <f t="shared" si="15"/>
        <v/>
      </c>
      <c r="AW15" s="137" t="str">
        <f t="shared" si="16"/>
        <v/>
      </c>
      <c r="AX15" s="1"/>
      <c r="AY15" s="1"/>
    </row>
    <row r="16" spans="1:51" ht="31.5" customHeight="1" thickBot="1">
      <c r="A16" s="7">
        <v>12</v>
      </c>
      <c r="B16" s="185"/>
      <c r="C16" s="185"/>
      <c r="D16" s="186"/>
      <c r="E16" s="290"/>
      <c r="F16" s="80"/>
      <c r="G16" s="293">
        <v>12</v>
      </c>
      <c r="H16" s="425"/>
      <c r="I16" s="398" t="str">
        <f t="shared" si="0"/>
        <v/>
      </c>
      <c r="J16" s="40">
        <f>IF(M15+M16=0,0,IF(M15=M16,2,IF(M15&gt;M16,1,5)))</f>
        <v>0</v>
      </c>
      <c r="K16" s="59">
        <f>IF(N15="","",IF(OR(AND(N15&gt;0,N15&lt;5)),1,0))</f>
        <v>0</v>
      </c>
      <c r="L16" s="59">
        <f t="shared" si="1"/>
        <v>0</v>
      </c>
      <c r="M16" s="123"/>
      <c r="N16" s="9">
        <f t="shared" ref="N16" si="44">SUM(M16-M15)</f>
        <v>0</v>
      </c>
      <c r="P16" s="432"/>
      <c r="Q16" s="395" t="str">
        <f>IF(M15=M16," ",IF(M15&lt;M16,I15,I16))</f>
        <v xml:space="preserve"> </v>
      </c>
      <c r="R16" s="47">
        <f>IF(U15+U16=0,0,IF(U15=U16,2,IF(U15&gt;U16,1,5)))</f>
        <v>0</v>
      </c>
      <c r="S16" s="59">
        <f>IF(V15="","",IF(OR(AND(V15&gt;0,V15&lt;5)),1,0))</f>
        <v>0</v>
      </c>
      <c r="T16" s="59">
        <f t="shared" si="2"/>
        <v>0</v>
      </c>
      <c r="U16" s="123"/>
      <c r="V16" s="9">
        <f t="shared" ref="V16" si="45">SUM(U16-U15)</f>
        <v>0</v>
      </c>
      <c r="X16" s="432"/>
      <c r="Y16" s="407" t="str">
        <f>IF(U15=U16," ",IF(U15&gt;U16,Q15,Q16))</f>
        <v xml:space="preserve"> </v>
      </c>
      <c r="Z16" s="36">
        <f>IF(AC15+AC16=0,0,IF(AC15=AC16,2,IF(AC15&gt;AC16,1,5)))</f>
        <v>0</v>
      </c>
      <c r="AA16" s="59">
        <f>IF(AD15="","",IF(OR(AND(AD15&gt;0,AD15&lt;5)),1,0))</f>
        <v>0</v>
      </c>
      <c r="AB16" s="59">
        <f t="shared" si="3"/>
        <v>0</v>
      </c>
      <c r="AC16" s="123"/>
      <c r="AD16" s="9">
        <f t="shared" ref="AD16" si="46">SUM(AC16-AC15)</f>
        <v>0</v>
      </c>
      <c r="AF16" s="13">
        <v>12</v>
      </c>
      <c r="AG16" s="320" t="str">
        <f t="shared" si="4"/>
        <v/>
      </c>
      <c r="AH16" s="181">
        <f t="shared" si="9"/>
        <v>0</v>
      </c>
      <c r="AI16" s="181">
        <f t="shared" si="10"/>
        <v>0</v>
      </c>
      <c r="AJ16" s="335">
        <f t="shared" si="11"/>
        <v>0</v>
      </c>
      <c r="AK16" s="342">
        <f t="shared" si="12"/>
        <v>0</v>
      </c>
      <c r="AL16" s="36">
        <f t="shared" si="13"/>
        <v>0</v>
      </c>
      <c r="AN16" s="179" t="str">
        <f t="shared" si="14"/>
        <v/>
      </c>
      <c r="AO16" s="26"/>
      <c r="AP16" s="327" t="str">
        <f>IF(AG16="","",SMALL(AN$5:AN$20,ROWS(AH$5:AH16)))</f>
        <v/>
      </c>
      <c r="AQ16" s="62" t="str">
        <f>IF(AP16="","",IF(AND(AS15=AS16,AT15=AT16,AU15=AU16,AW16=AW15,AV15=AV16),AQ15,$AQ$5+11))</f>
        <v/>
      </c>
      <c r="AR16" s="329" t="str">
        <f t="shared" si="5"/>
        <v/>
      </c>
      <c r="AS16" s="171" t="str">
        <f t="shared" si="6"/>
        <v/>
      </c>
      <c r="AT16" s="222" t="str">
        <f t="shared" si="7"/>
        <v/>
      </c>
      <c r="AU16" s="137" t="str">
        <f t="shared" si="8"/>
        <v/>
      </c>
      <c r="AV16" s="274" t="str">
        <f t="shared" si="15"/>
        <v/>
      </c>
      <c r="AW16" s="137" t="str">
        <f t="shared" si="16"/>
        <v/>
      </c>
      <c r="AX16" s="1"/>
      <c r="AY16" s="1"/>
    </row>
    <row r="17" spans="1:51" ht="30" customHeight="1">
      <c r="A17" s="7">
        <v>13</v>
      </c>
      <c r="B17" s="185"/>
      <c r="C17" s="185"/>
      <c r="D17" s="187"/>
      <c r="E17" s="290"/>
      <c r="F17" s="80"/>
      <c r="G17" s="293">
        <v>13</v>
      </c>
      <c r="H17" s="424">
        <v>7</v>
      </c>
      <c r="I17" s="397" t="str">
        <f t="shared" si="0"/>
        <v/>
      </c>
      <c r="J17" s="39">
        <f>IF(M17+M18=0,0,IF(M17=M18,2,IF(M17&lt;M18,1,5)))</f>
        <v>0</v>
      </c>
      <c r="K17" s="39">
        <f>IF(N18="","",IF(OR(AND(N18&gt;0,N18&lt;5)),1,0))</f>
        <v>0</v>
      </c>
      <c r="L17" s="39">
        <f t="shared" si="1"/>
        <v>0</v>
      </c>
      <c r="M17" s="122"/>
      <c r="N17" s="8">
        <f t="shared" ref="N17" si="47">SUM(M17-M18)</f>
        <v>0</v>
      </c>
      <c r="P17" s="431">
        <v>6</v>
      </c>
      <c r="Q17" s="412" t="str">
        <f>IF(M19=M20," ",IF(M19&lt;M20,I19,I20))</f>
        <v xml:space="preserve"> </v>
      </c>
      <c r="R17" s="39">
        <f>IF(U17+U18=0,0,IF(U17=U18,2,IF(U17&lt;U18,1,5)))</f>
        <v>0</v>
      </c>
      <c r="S17" s="39">
        <f>IF(V18="","",IF(OR(AND(V18&gt;0,V18&lt;5)),1,0))</f>
        <v>0</v>
      </c>
      <c r="T17" s="39">
        <f t="shared" si="2"/>
        <v>0</v>
      </c>
      <c r="U17" s="122"/>
      <c r="V17" s="65">
        <f t="shared" ref="V17" si="48">SUM(U17-U18)</f>
        <v>0</v>
      </c>
      <c r="X17" s="431">
        <v>7</v>
      </c>
      <c r="Y17" s="408" t="str">
        <f>IF(U13=U14,"  ",IF(U13&lt;U14,Q13,Q14))</f>
        <v xml:space="preserve">  </v>
      </c>
      <c r="Z17" s="34">
        <f>IF(AC17+AC18=0,0,IF(AC17=AC18,2,IF(AC17&lt;AC18,1,5)))</f>
        <v>0</v>
      </c>
      <c r="AA17" s="39">
        <f>IF(AD18="","",IF(OR(AND(AD18&gt;0,AD18&lt;5)),1,0))</f>
        <v>0</v>
      </c>
      <c r="AB17" s="39">
        <f t="shared" si="3"/>
        <v>0</v>
      </c>
      <c r="AC17" s="122"/>
      <c r="AD17" s="65">
        <f t="shared" ref="AD17" si="49">SUM(AC17-AC18)</f>
        <v>0</v>
      </c>
      <c r="AF17" s="13">
        <v>13</v>
      </c>
      <c r="AG17" s="320" t="str">
        <f t="shared" si="4"/>
        <v/>
      </c>
      <c r="AH17" s="181">
        <f t="shared" si="9"/>
        <v>0</v>
      </c>
      <c r="AI17" s="181">
        <f t="shared" si="10"/>
        <v>0</v>
      </c>
      <c r="AJ17" s="335">
        <f t="shared" si="11"/>
        <v>0</v>
      </c>
      <c r="AK17" s="342">
        <f t="shared" si="12"/>
        <v>0</v>
      </c>
      <c r="AL17" s="36">
        <f t="shared" si="13"/>
        <v>0</v>
      </c>
      <c r="AN17" s="179" t="str">
        <f t="shared" si="14"/>
        <v/>
      </c>
      <c r="AO17" s="26"/>
      <c r="AP17" s="327" t="str">
        <f>IF(AG17="","",SMALL(AN$5:AN$20,ROWS(AH$5:AH17)))</f>
        <v/>
      </c>
      <c r="AQ17" s="62" t="str">
        <f>IF(AP17="","",IF(AND(AS16=AS17,AT16=AT17,AU16=AU17,AW17=AW16,AV16=AV17),AQ16,$AQ$5+12))</f>
        <v/>
      </c>
      <c r="AR17" s="329" t="str">
        <f t="shared" si="5"/>
        <v/>
      </c>
      <c r="AS17" s="171" t="str">
        <f t="shared" si="6"/>
        <v/>
      </c>
      <c r="AT17" s="222" t="str">
        <f t="shared" si="7"/>
        <v/>
      </c>
      <c r="AU17" s="137" t="str">
        <f t="shared" si="8"/>
        <v/>
      </c>
      <c r="AV17" s="274" t="str">
        <f t="shared" si="15"/>
        <v/>
      </c>
      <c r="AW17" s="137" t="str">
        <f t="shared" si="16"/>
        <v/>
      </c>
      <c r="AX17" s="1"/>
      <c r="AY17" s="1"/>
    </row>
    <row r="18" spans="1:51" ht="30" customHeight="1" thickBot="1">
      <c r="A18" s="7">
        <v>14</v>
      </c>
      <c r="B18" s="185"/>
      <c r="C18" s="185"/>
      <c r="D18" s="186"/>
      <c r="E18" s="290"/>
      <c r="F18" s="80"/>
      <c r="G18" s="293">
        <v>14</v>
      </c>
      <c r="H18" s="425"/>
      <c r="I18" s="398" t="str">
        <f t="shared" si="0"/>
        <v/>
      </c>
      <c r="J18" s="40">
        <f>IF(M17+M18=0,0,IF(M17=M18,2,IF(M17&gt;M18,1,5)))</f>
        <v>0</v>
      </c>
      <c r="K18" s="59">
        <f>IF(N17="","",IF(OR(AND(N17&gt;0,N17&lt;5)),1,0))</f>
        <v>0</v>
      </c>
      <c r="L18" s="59">
        <f t="shared" si="1"/>
        <v>0</v>
      </c>
      <c r="M18" s="123"/>
      <c r="N18" s="9">
        <f t="shared" ref="N18" si="50">SUM(M18-M17)</f>
        <v>0</v>
      </c>
      <c r="P18" s="432"/>
      <c r="Q18" s="395" t="str">
        <f>IF(M11=M12," ",IF(M11&lt;M12,I11,I12))</f>
        <v xml:space="preserve"> </v>
      </c>
      <c r="R18" s="47">
        <f>IF(U17+U18=0,0,IF(U17=U18,2,IF(U17&gt;U18,1,5)))</f>
        <v>0</v>
      </c>
      <c r="S18" s="59">
        <f>IF(V17="","",IF(OR(AND(V17&gt;0,V17&lt;5)),1,0))</f>
        <v>0</v>
      </c>
      <c r="T18" s="59">
        <f t="shared" si="2"/>
        <v>0</v>
      </c>
      <c r="U18" s="123"/>
      <c r="V18" s="9">
        <f t="shared" ref="V18" si="51">SUM(U18-U17)</f>
        <v>0</v>
      </c>
      <c r="X18" s="432"/>
      <c r="Y18" s="409" t="str">
        <f>IF(U15=U16," ",IF(U15&lt;U16,Q15,Q16))</f>
        <v xml:space="preserve"> </v>
      </c>
      <c r="Z18" s="36">
        <f>IF(AC17+AC18=0,0,IF(AC17=AC18,2,IF(AC17&gt;AC18,1,5)))</f>
        <v>0</v>
      </c>
      <c r="AA18" s="59">
        <f>IF(AD17="","",IF(OR(AND(AD17&gt;0,AD17&lt;5)),1,0))</f>
        <v>0</v>
      </c>
      <c r="AB18" s="59">
        <f t="shared" si="3"/>
        <v>0</v>
      </c>
      <c r="AC18" s="123"/>
      <c r="AD18" s="9">
        <f t="shared" ref="AD18" si="52">SUM(AC18-AC17)</f>
        <v>0</v>
      </c>
      <c r="AF18" s="13">
        <v>14</v>
      </c>
      <c r="AG18" s="320" t="str">
        <f t="shared" si="4"/>
        <v/>
      </c>
      <c r="AH18" s="181">
        <f t="shared" si="9"/>
        <v>0</v>
      </c>
      <c r="AI18" s="181">
        <f t="shared" si="10"/>
        <v>0</v>
      </c>
      <c r="AJ18" s="335">
        <f t="shared" si="11"/>
        <v>0</v>
      </c>
      <c r="AK18" s="342">
        <f t="shared" si="12"/>
        <v>0</v>
      </c>
      <c r="AL18" s="36">
        <f t="shared" si="13"/>
        <v>0</v>
      </c>
      <c r="AN18" s="179" t="str">
        <f t="shared" si="14"/>
        <v/>
      </c>
      <c r="AO18" s="26"/>
      <c r="AP18" s="327" t="str">
        <f>IF(AG18="","",SMALL(AN$5:AN$20,ROWS(AH$5:AH18)))</f>
        <v/>
      </c>
      <c r="AQ18" s="62" t="str">
        <f>IF(AP18="","",IF(AND(AS17=AS18,AT17=AT18,AU17=AU18,AW18=AW17,AV17=AV18),AQ17,$AQ$5+13))</f>
        <v/>
      </c>
      <c r="AR18" s="329" t="str">
        <f t="shared" si="5"/>
        <v/>
      </c>
      <c r="AS18" s="171" t="str">
        <f t="shared" si="6"/>
        <v/>
      </c>
      <c r="AT18" s="222" t="str">
        <f t="shared" si="7"/>
        <v/>
      </c>
      <c r="AU18" s="137" t="str">
        <f t="shared" si="8"/>
        <v/>
      </c>
      <c r="AV18" s="274" t="str">
        <f t="shared" si="15"/>
        <v/>
      </c>
      <c r="AW18" s="137" t="str">
        <f t="shared" si="16"/>
        <v/>
      </c>
      <c r="AX18" s="1"/>
      <c r="AY18" s="1"/>
    </row>
    <row r="19" spans="1:51" ht="30" customHeight="1">
      <c r="A19" s="7">
        <v>15</v>
      </c>
      <c r="B19" s="188"/>
      <c r="C19" s="188"/>
      <c r="D19" s="186"/>
      <c r="E19" s="290"/>
      <c r="F19" s="80"/>
      <c r="G19" s="293">
        <v>15</v>
      </c>
      <c r="H19" s="424">
        <v>8</v>
      </c>
      <c r="I19" s="397" t="str">
        <f t="shared" si="0"/>
        <v/>
      </c>
      <c r="J19" s="39">
        <f>IF(M19+M20=0,0,IF(M19=M20,2,IF(M19&lt;M20,1,5)))</f>
        <v>0</v>
      </c>
      <c r="K19" s="39">
        <f>IF(N20="","",IF(OR(AND(N20&gt;0,N20&lt;5)),1,0))</f>
        <v>0</v>
      </c>
      <c r="L19" s="39">
        <f t="shared" si="1"/>
        <v>0</v>
      </c>
      <c r="M19" s="122"/>
      <c r="N19" s="8">
        <f t="shared" ref="N19" si="53">SUM(M19-M20)</f>
        <v>0</v>
      </c>
      <c r="P19" s="431">
        <v>8</v>
      </c>
      <c r="Q19" s="396" t="str">
        <f>IF(M13=M14," ",IF(M13&lt;M14,I13,I14))</f>
        <v xml:space="preserve"> </v>
      </c>
      <c r="R19" s="39">
        <f>IF(U19+U20=0,0,IF(U19=U20,2,IF(U19&lt;U20,1,5)))</f>
        <v>0</v>
      </c>
      <c r="S19" s="39">
        <f>IF(V20="","",IF(OR(AND(V20&gt;0,V20&lt;5)),1,0))</f>
        <v>0</v>
      </c>
      <c r="T19" s="39">
        <f t="shared" si="2"/>
        <v>0</v>
      </c>
      <c r="U19" s="122"/>
      <c r="V19" s="65">
        <f t="shared" ref="V19" si="54">SUM(U19-U20)</f>
        <v>0</v>
      </c>
      <c r="X19" s="431">
        <v>2</v>
      </c>
      <c r="Y19" s="408" t="str">
        <f>IF(U19=U20," ",IF(U19&lt;U20,Q19,Q20))</f>
        <v xml:space="preserve"> </v>
      </c>
      <c r="Z19" s="34">
        <f>IF(AC19+AC20=0,0,IF(AC19=AC20,2,IF(AC19&lt;AC20,1,5)))</f>
        <v>0</v>
      </c>
      <c r="AA19" s="39">
        <f>IF(AD20="","",IF(OR(AND(AD20&gt;0,AD20&lt;5)),1,0))</f>
        <v>0</v>
      </c>
      <c r="AB19" s="39">
        <f t="shared" si="3"/>
        <v>0</v>
      </c>
      <c r="AC19" s="122"/>
      <c r="AD19" s="65">
        <f t="shared" ref="AD19" si="55">SUM(AC19-AC20)</f>
        <v>0</v>
      </c>
      <c r="AF19" s="13">
        <v>15</v>
      </c>
      <c r="AG19" s="320" t="str">
        <f t="shared" si="4"/>
        <v/>
      </c>
      <c r="AH19" s="181">
        <f t="shared" si="9"/>
        <v>0</v>
      </c>
      <c r="AI19" s="181">
        <f t="shared" si="10"/>
        <v>0</v>
      </c>
      <c r="AJ19" s="335">
        <f t="shared" si="11"/>
        <v>0</v>
      </c>
      <c r="AK19" s="342">
        <f t="shared" si="12"/>
        <v>0</v>
      </c>
      <c r="AL19" s="36">
        <f t="shared" si="13"/>
        <v>0</v>
      </c>
      <c r="AN19" s="179" t="str">
        <f t="shared" si="14"/>
        <v/>
      </c>
      <c r="AO19" s="26"/>
      <c r="AP19" s="327" t="str">
        <f>IF(AG19="","",SMALL(AN$5:AN$20,ROWS(AH$5:AH19)))</f>
        <v/>
      </c>
      <c r="AQ19" s="62" t="str">
        <f>IF(AP19="","",IF(AND(AS18=AS19,AT18=AT19,AU18=AU19,AW19=AW18,AV18=AV19),AQ18,$AQ$5+14))</f>
        <v/>
      </c>
      <c r="AR19" s="329" t="str">
        <f t="shared" si="5"/>
        <v/>
      </c>
      <c r="AS19" s="171" t="str">
        <f t="shared" si="6"/>
        <v/>
      </c>
      <c r="AT19" s="222" t="str">
        <f t="shared" si="7"/>
        <v/>
      </c>
      <c r="AU19" s="137" t="str">
        <f t="shared" si="8"/>
        <v/>
      </c>
      <c r="AV19" s="274" t="str">
        <f t="shared" si="15"/>
        <v/>
      </c>
      <c r="AW19" s="137" t="str">
        <f t="shared" si="16"/>
        <v/>
      </c>
      <c r="AX19" s="1"/>
      <c r="AY19" s="1"/>
    </row>
    <row r="20" spans="1:51" ht="30" customHeight="1" thickBot="1">
      <c r="A20" s="10">
        <v>16</v>
      </c>
      <c r="B20" s="189"/>
      <c r="C20" s="189"/>
      <c r="D20" s="190"/>
      <c r="E20" s="291"/>
      <c r="F20" s="80"/>
      <c r="G20" s="293">
        <v>16</v>
      </c>
      <c r="H20" s="425"/>
      <c r="I20" s="399" t="str">
        <f t="shared" si="0"/>
        <v/>
      </c>
      <c r="J20" s="40">
        <f>IF(M19+M20=0,0,IF(M19=M20,2,IF(M19&gt;M20,1,5)))</f>
        <v>0</v>
      </c>
      <c r="K20" s="124">
        <f>IF(N19="","",IF(OR(AND(N19&gt;0,N19&lt;5)),1,0))</f>
        <v>0</v>
      </c>
      <c r="L20" s="124">
        <f t="shared" si="1"/>
        <v>0</v>
      </c>
      <c r="M20" s="123"/>
      <c r="N20" s="9">
        <f t="shared" ref="N20" si="56">SUM(M20-M19)</f>
        <v>0</v>
      </c>
      <c r="P20" s="432"/>
      <c r="Q20" s="414" t="str">
        <f>IF(M17=M18," ",IF(M17&lt;M18,I17,I18))</f>
        <v xml:space="preserve"> </v>
      </c>
      <c r="R20" s="40">
        <f>IF(U19+U20=0,0,IF(U19=U20,2,IF(U19&gt;U20,1,5)))</f>
        <v>0</v>
      </c>
      <c r="S20" s="124">
        <f>IF(V19="","",IF(OR(AND(V19&gt;0,V19&lt;5)),1,0))</f>
        <v>0</v>
      </c>
      <c r="T20" s="124">
        <f t="shared" si="2"/>
        <v>0</v>
      </c>
      <c r="U20" s="123"/>
      <c r="V20" s="9">
        <f t="shared" ref="V20" si="57">SUM(U20-U19)</f>
        <v>0</v>
      </c>
      <c r="X20" s="432"/>
      <c r="Y20" s="410" t="str">
        <f>IF(U17=U18," ",IF(U17&lt;U18,Q17,Q18))</f>
        <v xml:space="preserve"> </v>
      </c>
      <c r="Z20" s="35">
        <f>IF(AC19+AC20=0,0,IF(AC19=AC20,2,IF(AC19&gt;AC20,1,5)))</f>
        <v>0</v>
      </c>
      <c r="AA20" s="124">
        <f>IF(AD19="","",IF(OR(AND(AD19&gt;0,AD19&lt;5)),1,0))</f>
        <v>0</v>
      </c>
      <c r="AB20" s="124">
        <f t="shared" si="3"/>
        <v>0</v>
      </c>
      <c r="AC20" s="123"/>
      <c r="AD20" s="9">
        <f t="shared" ref="AD20" si="58">SUM(AC20-AC19)</f>
        <v>0</v>
      </c>
      <c r="AF20" s="33">
        <v>16</v>
      </c>
      <c r="AG20" s="321" t="str">
        <f t="shared" si="4"/>
        <v/>
      </c>
      <c r="AH20" s="181">
        <f t="shared" si="9"/>
        <v>0</v>
      </c>
      <c r="AI20" s="333">
        <f t="shared" si="10"/>
        <v>0</v>
      </c>
      <c r="AJ20" s="336">
        <f t="shared" si="11"/>
        <v>0</v>
      </c>
      <c r="AK20" s="343">
        <f t="shared" si="12"/>
        <v>0</v>
      </c>
      <c r="AL20" s="35">
        <f t="shared" si="13"/>
        <v>0</v>
      </c>
      <c r="AN20" s="179" t="str">
        <f t="shared" si="14"/>
        <v/>
      </c>
      <c r="AO20" s="50"/>
      <c r="AP20" s="328" t="str">
        <f>IF(AG20="","",SMALL(AN$5:AN$20,ROWS(AH$5:AH20)))</f>
        <v/>
      </c>
      <c r="AQ20" s="62" t="str">
        <f>IF(AP20="","",IF(AND(AS19=AS20,AT19=AT20,AU19=AU20,AW20=AW19,AV19=AV20),AQ19,$AQ$5+15))</f>
        <v/>
      </c>
      <c r="AR20" s="330" t="str">
        <f t="shared" si="5"/>
        <v/>
      </c>
      <c r="AS20" s="225" t="str">
        <f t="shared" si="6"/>
        <v/>
      </c>
      <c r="AT20" s="223" t="str">
        <f t="shared" si="7"/>
        <v/>
      </c>
      <c r="AU20" s="138" t="str">
        <f t="shared" si="8"/>
        <v/>
      </c>
      <c r="AV20" s="275" t="str">
        <f t="shared" si="15"/>
        <v/>
      </c>
      <c r="AW20" s="138" t="str">
        <f t="shared" si="16"/>
        <v/>
      </c>
      <c r="AX20" s="1"/>
      <c r="AY20" s="1"/>
    </row>
    <row r="21" spans="1:51" ht="30.75" customHeight="1">
      <c r="C21" s="1"/>
      <c r="E21" s="1">
        <f>SUM(E5:E20)</f>
        <v>0</v>
      </c>
      <c r="I21" s="87"/>
      <c r="J21" s="87">
        <f>SUM(J5:J20)</f>
        <v>0</v>
      </c>
      <c r="K21" s="87">
        <f>SUM(K5:K20)</f>
        <v>0</v>
      </c>
      <c r="L21" s="87">
        <f>SUM(L5:L20)</f>
        <v>0</v>
      </c>
      <c r="M21" s="1">
        <f>SUM(M5:M20)</f>
        <v>0</v>
      </c>
      <c r="N21" s="87">
        <f>SUM(N5:N20)</f>
        <v>0</v>
      </c>
      <c r="Q21" s="87"/>
      <c r="R21" s="87">
        <f>SUM(R5:R20)</f>
        <v>0</v>
      </c>
      <c r="S21" s="87">
        <f>SUM(S5:S20)</f>
        <v>0</v>
      </c>
      <c r="T21" s="87">
        <f>SUM(T5:T20)</f>
        <v>0</v>
      </c>
      <c r="U21" s="1">
        <f>SUM(U5:U20)</f>
        <v>0</v>
      </c>
      <c r="V21" s="87">
        <f>SUM(V5:V20)</f>
        <v>0</v>
      </c>
      <c r="Y21" s="87"/>
      <c r="Z21" s="87">
        <f>SUM(Z5:Z20)</f>
        <v>0</v>
      </c>
      <c r="AA21" s="87">
        <f>SUM(AA5:AA20)</f>
        <v>0</v>
      </c>
      <c r="AB21" s="87">
        <f>SUM(AB5:AB20)</f>
        <v>0</v>
      </c>
      <c r="AC21" s="1">
        <f>SUM(AC5:AC20)</f>
        <v>0</v>
      </c>
      <c r="AD21" s="87">
        <f>SUM(AD5:AD20)</f>
        <v>0</v>
      </c>
      <c r="AG21" s="87"/>
      <c r="AH21" s="226">
        <f>SUM(AH5:AH20)</f>
        <v>0</v>
      </c>
      <c r="AI21" s="87">
        <f>SUM(AI5:AI20)</f>
        <v>0</v>
      </c>
      <c r="AJ21" s="323">
        <f>SUM(AJ5:AJ20)</f>
        <v>0</v>
      </c>
      <c r="AK21" s="323">
        <f>SUM(AK5:AK20)</f>
        <v>0</v>
      </c>
      <c r="AL21" s="323">
        <f>SUM(AL5:AL20)</f>
        <v>0</v>
      </c>
      <c r="AN21" s="87"/>
      <c r="AO21" s="87"/>
      <c r="AP21" s="87"/>
      <c r="AQ21" s="87"/>
      <c r="AR21" s="87"/>
      <c r="AS21" s="226">
        <f>SUM(AS5:AS20)</f>
        <v>0</v>
      </c>
      <c r="AT21" s="87">
        <f>SUM(AT5:AT20)</f>
        <v>0</v>
      </c>
      <c r="AU21" s="323">
        <f>SUM(AU5:AU20)</f>
        <v>0</v>
      </c>
      <c r="AV21" s="360">
        <f>SUM(AV5:AV20)</f>
        <v>0</v>
      </c>
      <c r="AW21" s="358">
        <f>SUM(AW5:AW20)</f>
        <v>0</v>
      </c>
      <c r="AX21" s="1"/>
      <c r="AY21" s="1"/>
    </row>
    <row r="22" spans="1:51" ht="30" customHeight="1">
      <c r="C22" s="1"/>
      <c r="E22" s="1">
        <v>136</v>
      </c>
      <c r="H22" s="213"/>
      <c r="I22" s="214"/>
      <c r="J22" s="214">
        <v>48</v>
      </c>
      <c r="K22" s="214"/>
      <c r="L22" s="214"/>
      <c r="M22" s="213"/>
      <c r="N22" s="87" t="str">
        <f>IF(N21=0,"OK",ERREUR)</f>
        <v>OK</v>
      </c>
      <c r="O22" s="213"/>
      <c r="P22" s="213"/>
      <c r="Q22" s="214"/>
      <c r="R22" s="214">
        <v>48</v>
      </c>
      <c r="S22" s="214"/>
      <c r="T22" s="214"/>
      <c r="U22" s="213"/>
      <c r="V22" s="87" t="str">
        <f>IF(V21=0,"OK",ERREUR)</f>
        <v>OK</v>
      </c>
      <c r="W22" s="213"/>
      <c r="X22" s="213"/>
      <c r="Y22" s="214"/>
      <c r="Z22" s="214">
        <v>48</v>
      </c>
      <c r="AA22" s="214"/>
      <c r="AB22" s="214"/>
      <c r="AC22" s="213"/>
      <c r="AD22" s="87" t="str">
        <f>IF(AD21=0,"OK",ERREUR)</f>
        <v>OK</v>
      </c>
      <c r="AE22" s="217"/>
      <c r="AF22" s="217"/>
      <c r="AG22" s="216"/>
      <c r="AH22" s="227">
        <f>SUM(J21+K21+L21+R21+S21+T21+Z21+AA21+AB21)</f>
        <v>0</v>
      </c>
      <c r="AI22" s="214" t="str">
        <f>IF(AI21=0,"OK","ERREUR")</f>
        <v>OK</v>
      </c>
      <c r="AJ22" s="227">
        <f>SUM(M21+U21+AC21)</f>
        <v>0</v>
      </c>
      <c r="AK22" s="359">
        <f>SUM(K21+S21+AA21)</f>
        <v>0</v>
      </c>
      <c r="AL22" s="359">
        <f>SUM(L21+T21+AB21)</f>
        <v>0</v>
      </c>
      <c r="AN22" s="216"/>
      <c r="AO22" s="216"/>
      <c r="AP22" s="216"/>
      <c r="AQ22" s="216"/>
      <c r="AR22" s="216"/>
      <c r="AS22" s="227">
        <f>+AH22</f>
        <v>0</v>
      </c>
      <c r="AT22" s="227" t="str">
        <f>IF(AT21=0,"OK","ERREUR")</f>
        <v>OK</v>
      </c>
      <c r="AU22" s="227">
        <f>+AJ22</f>
        <v>0</v>
      </c>
      <c r="AV22" s="359">
        <f>+AK22</f>
        <v>0</v>
      </c>
      <c r="AW22" s="359">
        <f>+AL22</f>
        <v>0</v>
      </c>
      <c r="AX22" s="1"/>
      <c r="AY22" s="1"/>
    </row>
    <row r="23" spans="1:51" ht="24.95" customHeight="1">
      <c r="C23" s="421" t="s">
        <v>75</v>
      </c>
      <c r="D23" s="421"/>
      <c r="R23" s="1" t="s">
        <v>9</v>
      </c>
      <c r="AK23"/>
      <c r="AL23"/>
      <c r="AT23" s="27"/>
    </row>
    <row r="24" spans="1:51" ht="26.25">
      <c r="A24" s="420" t="s">
        <v>119</v>
      </c>
      <c r="B24" s="420"/>
      <c r="C24" s="420"/>
      <c r="D24" s="430" t="s">
        <v>112</v>
      </c>
      <c r="E24" s="430"/>
      <c r="F24" s="430"/>
      <c r="G24" s="20"/>
      <c r="H24" s="20"/>
      <c r="I24" s="20"/>
      <c r="J24" s="20"/>
      <c r="K24" s="20"/>
      <c r="L24" s="20"/>
      <c r="M24" s="20"/>
      <c r="N24" s="20"/>
      <c r="Q24"/>
      <c r="R24"/>
      <c r="S24"/>
      <c r="T24" s="131"/>
      <c r="U24" s="131"/>
      <c r="V24" s="131"/>
      <c r="W24" s="131"/>
      <c r="X24" s="131"/>
      <c r="Y24" s="131"/>
      <c r="Z24" s="131"/>
      <c r="AA24" s="131"/>
      <c r="AB24" s="131"/>
      <c r="AC24"/>
      <c r="AD24"/>
      <c r="AE24"/>
      <c r="AF24"/>
      <c r="AG24"/>
      <c r="AH24"/>
      <c r="AI24"/>
      <c r="AJ24"/>
      <c r="AK24"/>
      <c r="AL24"/>
      <c r="AT24" s="27"/>
    </row>
    <row r="25" spans="1:51" customFormat="1" ht="27.75" customHeight="1">
      <c r="T25" s="131"/>
      <c r="U25" s="131"/>
      <c r="V25" s="131"/>
      <c r="W25" s="131"/>
      <c r="X25" s="131"/>
      <c r="Y25" s="131"/>
      <c r="Z25" s="131"/>
      <c r="AA25" s="131"/>
      <c r="AB25" s="131"/>
    </row>
    <row r="26" spans="1:51" customFormat="1" ht="16.5" hidden="1" customHeight="1">
      <c r="T26" s="131"/>
      <c r="U26" s="131"/>
      <c r="V26" s="131"/>
      <c r="W26" s="131"/>
      <c r="X26" s="131"/>
      <c r="Y26" s="131"/>
      <c r="Z26" s="131"/>
      <c r="AA26" s="131"/>
      <c r="AB26" s="131"/>
    </row>
    <row r="27" spans="1:51" customFormat="1" ht="14.25" hidden="1" customHeight="1">
      <c r="T27" s="131"/>
      <c r="U27" s="131"/>
      <c r="V27" s="131"/>
      <c r="W27" s="131"/>
      <c r="X27" s="131"/>
      <c r="Y27" s="131"/>
      <c r="Z27" s="131"/>
      <c r="AA27" s="131"/>
      <c r="AB27" s="131"/>
      <c r="AK27" s="1"/>
      <c r="AL27" s="1"/>
    </row>
    <row r="28" spans="1:51" customFormat="1" ht="30" customHeight="1">
      <c r="T28" s="413"/>
      <c r="U28" s="131"/>
      <c r="V28" s="131"/>
      <c r="W28" s="131"/>
      <c r="X28" s="131"/>
      <c r="Y28" s="131"/>
      <c r="Z28" s="131"/>
      <c r="AA28" s="131"/>
      <c r="AB28" s="131"/>
      <c r="AK28" s="1"/>
      <c r="AL28" s="1"/>
    </row>
    <row r="29" spans="1:51" ht="26.25">
      <c r="C29" s="1"/>
      <c r="D29" s="80"/>
      <c r="E29" s="80"/>
      <c r="F29" s="80"/>
      <c r="G29" s="20"/>
      <c r="H29" s="20"/>
      <c r="I29" s="20"/>
      <c r="J29" s="20"/>
      <c r="K29" s="20"/>
      <c r="L29" s="20"/>
      <c r="M29" s="20"/>
      <c r="N29" s="20"/>
      <c r="O29" s="20"/>
      <c r="Q29"/>
      <c r="R29"/>
      <c r="S29"/>
      <c r="T29" s="131"/>
      <c r="U29" s="131"/>
      <c r="V29" s="131"/>
      <c r="W29" s="131"/>
      <c r="X29" s="131"/>
      <c r="Y29" s="131"/>
      <c r="AA29" s="131"/>
      <c r="AB29" s="131"/>
      <c r="AC29"/>
      <c r="AD29"/>
      <c r="AE29"/>
      <c r="AF29"/>
      <c r="AG29"/>
      <c r="AH29"/>
      <c r="AI29"/>
      <c r="AJ29"/>
      <c r="AR29" s="27"/>
    </row>
    <row r="30" spans="1:51" ht="26.25">
      <c r="A30" s="19" t="s">
        <v>61</v>
      </c>
      <c r="C30" s="8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P30" s="269" t="s">
        <v>128</v>
      </c>
      <c r="Q30"/>
      <c r="R30"/>
      <c r="S30"/>
      <c r="T30" s="131"/>
      <c r="U30" s="131"/>
      <c r="V30" s="131"/>
      <c r="W30" s="131"/>
      <c r="X30" s="131"/>
      <c r="Y30" s="131"/>
      <c r="Z30" s="131"/>
      <c r="AA30" s="131"/>
      <c r="AB30" s="131"/>
      <c r="AC30"/>
      <c r="AD30"/>
      <c r="AE30"/>
      <c r="AF30"/>
      <c r="AG30"/>
      <c r="AH30"/>
      <c r="AI30"/>
      <c r="AJ30"/>
      <c r="AR30" s="27"/>
    </row>
    <row r="31" spans="1:51" ht="26.25">
      <c r="A31" s="19" t="s">
        <v>136</v>
      </c>
      <c r="C31" s="8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P31" s="269" t="s">
        <v>129</v>
      </c>
      <c r="Q31"/>
      <c r="R31"/>
      <c r="S31"/>
      <c r="T31" s="131"/>
      <c r="U31" s="131"/>
      <c r="V31" s="131"/>
      <c r="W31" s="131"/>
      <c r="X31" s="131"/>
      <c r="Y31" s="131"/>
      <c r="Z31" s="131"/>
      <c r="AA31" s="131"/>
      <c r="AB31" s="131"/>
      <c r="AC31"/>
      <c r="AD31"/>
      <c r="AE31"/>
      <c r="AF31"/>
      <c r="AG31"/>
      <c r="AH31"/>
      <c r="AI31"/>
      <c r="AJ31"/>
      <c r="AK31" s="253"/>
      <c r="AL31" s="253"/>
    </row>
    <row r="32" spans="1:51" ht="26.25">
      <c r="A32" s="19" t="s">
        <v>133</v>
      </c>
      <c r="C32" s="8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P32" s="269" t="s">
        <v>130</v>
      </c>
      <c r="Q32"/>
      <c r="R32"/>
      <c r="S32"/>
      <c r="T32" s="131"/>
      <c r="U32" s="131"/>
      <c r="V32" s="131"/>
      <c r="W32" s="131"/>
      <c r="X32" s="131"/>
      <c r="Y32" s="131"/>
      <c r="Z32" s="131"/>
      <c r="AA32" s="131"/>
      <c r="AB32" s="131"/>
      <c r="AC32"/>
      <c r="AD32"/>
      <c r="AE32"/>
      <c r="AF32"/>
      <c r="AG32"/>
      <c r="AH32"/>
      <c r="AI32"/>
      <c r="AJ32"/>
      <c r="AK32" s="253"/>
      <c r="AL32" s="253"/>
      <c r="AR32" s="27"/>
    </row>
    <row r="33" spans="1:45" ht="26.25">
      <c r="A33" s="19" t="s">
        <v>134</v>
      </c>
      <c r="C33" s="80"/>
      <c r="D33" s="19"/>
      <c r="E33" s="20"/>
      <c r="F33" s="20"/>
      <c r="G33" s="20"/>
      <c r="H33" s="20"/>
      <c r="I33" s="20"/>
      <c r="J33" s="20"/>
      <c r="K33" s="20"/>
      <c r="L33" s="20"/>
      <c r="M33" s="20"/>
      <c r="N33" s="20"/>
      <c r="P33" s="269" t="s">
        <v>131</v>
      </c>
      <c r="Q33"/>
      <c r="R33"/>
      <c r="S33"/>
      <c r="T33" s="131"/>
      <c r="U33" s="131"/>
      <c r="V33" s="131"/>
      <c r="W33" s="131"/>
      <c r="X33" s="131"/>
      <c r="Y33" s="131"/>
      <c r="Z33" s="131"/>
      <c r="AA33" s="131"/>
      <c r="AB33" s="131"/>
      <c r="AC33"/>
      <c r="AD33"/>
      <c r="AE33"/>
      <c r="AF33"/>
      <c r="AG33"/>
      <c r="AH33"/>
      <c r="AI33"/>
      <c r="AJ33"/>
      <c r="AK33" s="253"/>
      <c r="AL33" s="253"/>
      <c r="AR33" s="27"/>
    </row>
    <row r="34" spans="1:45" ht="26.25">
      <c r="A34" s="19" t="s">
        <v>135</v>
      </c>
      <c r="C34" s="80"/>
      <c r="D34" s="20"/>
      <c r="E34" s="20"/>
      <c r="F34" s="20"/>
      <c r="G34" s="80"/>
      <c r="H34" s="80"/>
      <c r="I34" s="20"/>
      <c r="J34" s="20"/>
      <c r="K34" s="20"/>
      <c r="L34" s="20"/>
      <c r="M34" s="20"/>
      <c r="N34" s="20"/>
      <c r="Q34"/>
      <c r="R34"/>
      <c r="S34"/>
      <c r="T34" s="131"/>
      <c r="U34" s="131"/>
      <c r="V34" s="131"/>
      <c r="W34" s="131"/>
      <c r="X34" s="131"/>
      <c r="Y34"/>
      <c r="Z34"/>
      <c r="AA34"/>
      <c r="AB34"/>
      <c r="AC34"/>
      <c r="AD34"/>
      <c r="AE34"/>
      <c r="AF34"/>
      <c r="AG34"/>
      <c r="AH34"/>
      <c r="AI34"/>
      <c r="AJ34"/>
      <c r="AK34" s="253"/>
      <c r="AL34" s="253"/>
    </row>
    <row r="35" spans="1:45" ht="26.25">
      <c r="A35" s="19" t="s">
        <v>96</v>
      </c>
      <c r="D35" s="20"/>
      <c r="E35" s="20"/>
      <c r="F35" s="80"/>
      <c r="G35" s="80"/>
      <c r="H35" s="80"/>
      <c r="I35" s="80"/>
      <c r="J35" s="80"/>
      <c r="K35" s="80"/>
      <c r="L35" s="80"/>
      <c r="M35" s="80"/>
      <c r="N35" s="80"/>
      <c r="Q35"/>
      <c r="R35"/>
      <c r="S35"/>
      <c r="T35" s="131"/>
      <c r="U35" s="131"/>
      <c r="V35" s="131"/>
      <c r="W35" s="131"/>
      <c r="X35" s="131"/>
      <c r="Y35"/>
      <c r="Z35"/>
      <c r="AA35"/>
      <c r="AB35"/>
      <c r="AC35"/>
      <c r="AD35"/>
      <c r="AE35"/>
      <c r="AF35"/>
      <c r="AG35"/>
      <c r="AH35"/>
      <c r="AI35"/>
      <c r="AJ35"/>
    </row>
    <row r="36" spans="1:45" ht="26.25">
      <c r="A36" s="269"/>
      <c r="B36" s="13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Q36"/>
      <c r="R36"/>
      <c r="S36"/>
      <c r="T36" s="131"/>
      <c r="U36" s="131"/>
      <c r="V36" s="131"/>
      <c r="W36" s="131"/>
      <c r="X36" s="131"/>
      <c r="Y36"/>
      <c r="Z36"/>
      <c r="AA36"/>
      <c r="AB36"/>
      <c r="AC36"/>
      <c r="AD36"/>
      <c r="AE36"/>
      <c r="AF36"/>
      <c r="AG36"/>
      <c r="AH36"/>
      <c r="AI36"/>
      <c r="AJ36"/>
    </row>
    <row r="37" spans="1:45"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AS37" s="27"/>
    </row>
    <row r="38" spans="1:45">
      <c r="C38"/>
      <c r="D38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</row>
    <row r="39" spans="1:45" ht="26.25">
      <c r="C39"/>
      <c r="D39"/>
      <c r="E39" s="20"/>
      <c r="F39" s="20"/>
      <c r="G39" s="80"/>
      <c r="H39" s="80"/>
      <c r="I39" s="80"/>
      <c r="J39" s="80"/>
      <c r="K39" s="80"/>
      <c r="L39" s="80"/>
      <c r="M39" s="80"/>
      <c r="N39" s="80"/>
      <c r="O39" s="80"/>
      <c r="P39" s="80"/>
    </row>
    <row r="40" spans="1:45" ht="26.25">
      <c r="C40" s="1"/>
      <c r="D40" s="80"/>
      <c r="E40" s="20"/>
      <c r="F40" s="20"/>
      <c r="G40" s="80"/>
      <c r="H40" s="80"/>
      <c r="I40" s="80"/>
      <c r="J40" s="80"/>
      <c r="K40" s="80"/>
      <c r="L40" s="80"/>
      <c r="M40" s="80"/>
      <c r="N40" s="80"/>
      <c r="O40" s="80"/>
      <c r="P40" s="80"/>
    </row>
    <row r="41" spans="1:45" ht="26.25">
      <c r="C41" s="19"/>
      <c r="D41" s="20"/>
      <c r="E41" s="20"/>
      <c r="F41" s="20"/>
      <c r="G41" s="80"/>
      <c r="H41" s="80"/>
      <c r="I41" s="80"/>
      <c r="J41" s="80"/>
      <c r="K41" s="80"/>
      <c r="L41" s="80"/>
      <c r="M41" s="80"/>
      <c r="N41" s="80"/>
      <c r="O41" s="80"/>
      <c r="P41" s="80"/>
    </row>
    <row r="42" spans="1:45" ht="26.25">
      <c r="C42" s="19"/>
      <c r="D42" s="20"/>
      <c r="E42" s="20"/>
      <c r="F42" s="20"/>
      <c r="G42" s="80"/>
      <c r="H42" s="80"/>
      <c r="I42" s="80"/>
      <c r="J42" s="80"/>
      <c r="K42" s="80"/>
      <c r="L42" s="80"/>
      <c r="M42" s="80"/>
      <c r="N42" s="80"/>
      <c r="O42" s="80"/>
      <c r="P42" s="80"/>
    </row>
    <row r="43" spans="1:45" ht="26.25">
      <c r="C43" s="19"/>
      <c r="D43" s="20"/>
      <c r="E43" s="20"/>
      <c r="F43" s="20"/>
      <c r="G43" s="80"/>
      <c r="H43" s="80"/>
      <c r="I43" s="80"/>
      <c r="J43" s="80"/>
      <c r="K43" s="80"/>
      <c r="L43" s="80"/>
      <c r="M43" s="80"/>
      <c r="N43" s="80"/>
      <c r="O43" s="80"/>
      <c r="P43" s="80"/>
    </row>
    <row r="44" spans="1:45" ht="26.25">
      <c r="C44" s="19"/>
      <c r="D44" s="19"/>
      <c r="E44" s="2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</row>
    <row r="45" spans="1:45" ht="26.25">
      <c r="C45" s="19"/>
      <c r="D45" s="2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</row>
    <row r="46" spans="1:45" ht="26.25">
      <c r="C46" s="19"/>
      <c r="D46" s="2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</row>
    <row r="47" spans="1:45"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</row>
    <row r="48" spans="1:45"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</row>
    <row r="49" spans="3:16"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</row>
    <row r="50" spans="3:16"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</row>
    <row r="51" spans="3:16"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</row>
    <row r="52" spans="3:16"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</row>
    <row r="53" spans="3:16"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</row>
    <row r="54" spans="3:16">
      <c r="C54" s="80"/>
      <c r="D54" s="80"/>
      <c r="E54" s="80"/>
      <c r="F54" s="80"/>
    </row>
    <row r="55" spans="3:16">
      <c r="C55" s="80"/>
      <c r="D55" s="80"/>
      <c r="E55" s="80"/>
      <c r="F55" s="80"/>
    </row>
  </sheetData>
  <sheetProtection sheet="1" formatCells="0" formatColumns="0" formatRows="0" insertColumns="0" insertRows="0" insertHyperlinks="0" deleteColumns="0" deleteRows="0" sort="0"/>
  <sortState ref="AN4:AQ28">
    <sortCondition ref="AN4"/>
  </sortState>
  <mergeCells count="42">
    <mergeCell ref="A1:C1"/>
    <mergeCell ref="I1:M1"/>
    <mergeCell ref="AN3:AP3"/>
    <mergeCell ref="AQ3:AU3"/>
    <mergeCell ref="AK3:AK4"/>
    <mergeCell ref="L3:L4"/>
    <mergeCell ref="K3:K4"/>
    <mergeCell ref="AL3:AL4"/>
    <mergeCell ref="AH3:AJ3"/>
    <mergeCell ref="S3:S4"/>
    <mergeCell ref="T3:T4"/>
    <mergeCell ref="AA3:AA4"/>
    <mergeCell ref="AB3:AB4"/>
    <mergeCell ref="H5:H6"/>
    <mergeCell ref="AV3:AV4"/>
    <mergeCell ref="AW3:AW4"/>
    <mergeCell ref="A24:C24"/>
    <mergeCell ref="X11:X12"/>
    <mergeCell ref="X13:X14"/>
    <mergeCell ref="H13:H14"/>
    <mergeCell ref="X15:X16"/>
    <mergeCell ref="X17:X18"/>
    <mergeCell ref="X19:X20"/>
    <mergeCell ref="D24:F24"/>
    <mergeCell ref="P11:P12"/>
    <mergeCell ref="P13:P14"/>
    <mergeCell ref="C23:D23"/>
    <mergeCell ref="H15:H16"/>
    <mergeCell ref="H17:H18"/>
    <mergeCell ref="X5:X6"/>
    <mergeCell ref="X7:X8"/>
    <mergeCell ref="X9:X10"/>
    <mergeCell ref="P5:P6"/>
    <mergeCell ref="P7:P8"/>
    <mergeCell ref="P9:P10"/>
    <mergeCell ref="H7:H8"/>
    <mergeCell ref="H9:H10"/>
    <mergeCell ref="P15:P16"/>
    <mergeCell ref="P17:P18"/>
    <mergeCell ref="P19:P20"/>
    <mergeCell ref="H11:H12"/>
    <mergeCell ref="H19:H20"/>
  </mergeCells>
  <conditionalFormatting sqref="M5:M6">
    <cfRule type="iconSet" priority="115">
      <iconSet>
        <cfvo type="percent" val="0"/>
        <cfvo type="percent" val="12"/>
        <cfvo type="percent" val="13"/>
      </iconSet>
    </cfRule>
    <cfRule type="duplicateValues" dxfId="818" priority="116"/>
  </conditionalFormatting>
  <conditionalFormatting sqref="M7:M8">
    <cfRule type="duplicateValues" dxfId="817" priority="114"/>
    <cfRule type="iconSet" priority="113">
      <iconSet>
        <cfvo type="percent" val="0"/>
        <cfvo type="percent" val="12"/>
        <cfvo type="percent" val="13"/>
      </iconSet>
    </cfRule>
  </conditionalFormatting>
  <conditionalFormatting sqref="M9:M10">
    <cfRule type="duplicateValues" dxfId="816" priority="112"/>
    <cfRule type="iconSet" priority="111">
      <iconSet>
        <cfvo type="percent" val="0"/>
        <cfvo type="percent" val="12"/>
        <cfvo type="percent" val="13"/>
      </iconSet>
    </cfRule>
  </conditionalFormatting>
  <conditionalFormatting sqref="M11:M12">
    <cfRule type="iconSet" priority="109">
      <iconSet>
        <cfvo type="percent" val="0"/>
        <cfvo type="percent" val="12"/>
        <cfvo type="percent" val="13"/>
      </iconSet>
    </cfRule>
    <cfRule type="duplicateValues" dxfId="815" priority="110"/>
  </conditionalFormatting>
  <conditionalFormatting sqref="M13:M14">
    <cfRule type="duplicateValues" dxfId="814" priority="108"/>
    <cfRule type="iconSet" priority="107">
      <iconSet>
        <cfvo type="percent" val="0"/>
        <cfvo type="percent" val="12"/>
        <cfvo type="percent" val="13"/>
      </iconSet>
    </cfRule>
  </conditionalFormatting>
  <conditionalFormatting sqref="M15:M16">
    <cfRule type="duplicateValues" dxfId="813" priority="106"/>
    <cfRule type="iconSet" priority="105">
      <iconSet>
        <cfvo type="percent" val="0"/>
        <cfvo type="percent" val="12"/>
        <cfvo type="percent" val="13"/>
      </iconSet>
    </cfRule>
  </conditionalFormatting>
  <conditionalFormatting sqref="M17:M18">
    <cfRule type="duplicateValues" dxfId="812" priority="104"/>
    <cfRule type="iconSet" priority="103">
      <iconSet>
        <cfvo type="percent" val="0"/>
        <cfvo type="percent" val="12"/>
        <cfvo type="percent" val="13"/>
      </iconSet>
    </cfRule>
  </conditionalFormatting>
  <conditionalFormatting sqref="M19:M20">
    <cfRule type="duplicateValues" dxfId="811" priority="102"/>
    <cfRule type="iconSet" priority="101">
      <iconSet>
        <cfvo type="percent" val="0"/>
        <cfvo type="percent" val="12"/>
        <cfvo type="percent" val="13"/>
      </iconSet>
    </cfRule>
  </conditionalFormatting>
  <conditionalFormatting sqref="N22 V22 AD22 AI22 AT22">
    <cfRule type="containsText" dxfId="810" priority="65" operator="containsText" text="OK">
      <formula>NOT(ISERROR(SEARCH("OK",N22)))</formula>
    </cfRule>
    <cfRule type="containsText" dxfId="809" priority="66" operator="containsText" text="ERREUR">
      <formula>NOT(ISERROR(SEARCH("ERREUR",N22)))</formula>
    </cfRule>
  </conditionalFormatting>
  <conditionalFormatting sqref="U5:U6">
    <cfRule type="duplicateValues" dxfId="808" priority="100"/>
    <cfRule type="iconSet" priority="99">
      <iconSet>
        <cfvo type="percent" val="0"/>
        <cfvo type="percent" val="12"/>
        <cfvo type="percent" val="13"/>
      </iconSet>
    </cfRule>
  </conditionalFormatting>
  <conditionalFormatting sqref="U7:U8">
    <cfRule type="duplicateValues" dxfId="807" priority="98"/>
    <cfRule type="iconSet" priority="97">
      <iconSet>
        <cfvo type="percent" val="0"/>
        <cfvo type="percent" val="12"/>
        <cfvo type="percent" val="13"/>
      </iconSet>
    </cfRule>
  </conditionalFormatting>
  <conditionalFormatting sqref="U9:U10">
    <cfRule type="duplicateValues" dxfId="806" priority="96"/>
    <cfRule type="iconSet" priority="95">
      <iconSet>
        <cfvo type="percent" val="0"/>
        <cfvo type="percent" val="12"/>
        <cfvo type="percent" val="13"/>
      </iconSet>
    </cfRule>
  </conditionalFormatting>
  <conditionalFormatting sqref="U11:U12">
    <cfRule type="duplicateValues" dxfId="805" priority="94"/>
    <cfRule type="iconSet" priority="93">
      <iconSet>
        <cfvo type="percent" val="0"/>
        <cfvo type="percent" val="12"/>
        <cfvo type="percent" val="13"/>
      </iconSet>
    </cfRule>
  </conditionalFormatting>
  <conditionalFormatting sqref="U13:U14">
    <cfRule type="duplicateValues" dxfId="804" priority="92"/>
    <cfRule type="iconSet" priority="91">
      <iconSet>
        <cfvo type="percent" val="0"/>
        <cfvo type="percent" val="12"/>
        <cfvo type="percent" val="13"/>
      </iconSet>
    </cfRule>
  </conditionalFormatting>
  <conditionalFormatting sqref="U15:U16">
    <cfRule type="iconSet" priority="89">
      <iconSet>
        <cfvo type="percent" val="0"/>
        <cfvo type="percent" val="12"/>
        <cfvo type="percent" val="13"/>
      </iconSet>
    </cfRule>
    <cfRule type="duplicateValues" dxfId="803" priority="90"/>
  </conditionalFormatting>
  <conditionalFormatting sqref="U17:U18">
    <cfRule type="duplicateValues" dxfId="802" priority="88"/>
    <cfRule type="iconSet" priority="87">
      <iconSet>
        <cfvo type="percent" val="0"/>
        <cfvo type="percent" val="12"/>
        <cfvo type="percent" val="13"/>
      </iconSet>
    </cfRule>
  </conditionalFormatting>
  <conditionalFormatting sqref="U19:U20">
    <cfRule type="duplicateValues" dxfId="801" priority="86"/>
    <cfRule type="iconSet" priority="85">
      <iconSet>
        <cfvo type="percent" val="0"/>
        <cfvo type="percent" val="12"/>
        <cfvo type="percent" val="13"/>
      </iconSet>
    </cfRule>
  </conditionalFormatting>
  <conditionalFormatting sqref="AC5:AC6">
    <cfRule type="duplicateValues" dxfId="800" priority="84"/>
    <cfRule type="iconSet" priority="83">
      <iconSet>
        <cfvo type="percent" val="0"/>
        <cfvo type="percent" val="12"/>
        <cfvo type="percent" val="13"/>
      </iconSet>
    </cfRule>
  </conditionalFormatting>
  <conditionalFormatting sqref="AC7:AC8">
    <cfRule type="duplicateValues" dxfId="799" priority="82"/>
    <cfRule type="iconSet" priority="81">
      <iconSet>
        <cfvo type="percent" val="0"/>
        <cfvo type="percent" val="12"/>
        <cfvo type="percent" val="13"/>
      </iconSet>
    </cfRule>
  </conditionalFormatting>
  <conditionalFormatting sqref="AC9:AC10">
    <cfRule type="duplicateValues" dxfId="798" priority="80"/>
    <cfRule type="iconSet" priority="79">
      <iconSet>
        <cfvo type="percent" val="0"/>
        <cfvo type="percent" val="12"/>
        <cfvo type="percent" val="13"/>
      </iconSet>
    </cfRule>
  </conditionalFormatting>
  <conditionalFormatting sqref="AC11:AC12">
    <cfRule type="duplicateValues" dxfId="797" priority="78"/>
    <cfRule type="iconSet" priority="77">
      <iconSet>
        <cfvo type="percent" val="0"/>
        <cfvo type="percent" val="12"/>
        <cfvo type="percent" val="13"/>
      </iconSet>
    </cfRule>
  </conditionalFormatting>
  <conditionalFormatting sqref="AC13:AC14">
    <cfRule type="duplicateValues" dxfId="796" priority="76"/>
    <cfRule type="iconSet" priority="75">
      <iconSet>
        <cfvo type="percent" val="0"/>
        <cfvo type="percent" val="12"/>
        <cfvo type="percent" val="13"/>
      </iconSet>
    </cfRule>
  </conditionalFormatting>
  <conditionalFormatting sqref="AC15:AC16">
    <cfRule type="duplicateValues" dxfId="795" priority="74"/>
    <cfRule type="iconSet" priority="73">
      <iconSet>
        <cfvo type="percent" val="0"/>
        <cfvo type="percent" val="12"/>
        <cfvo type="percent" val="13"/>
      </iconSet>
    </cfRule>
  </conditionalFormatting>
  <conditionalFormatting sqref="AC17:AC18">
    <cfRule type="duplicateValues" dxfId="794" priority="72"/>
    <cfRule type="iconSet" priority="71">
      <iconSet>
        <cfvo type="percent" val="0"/>
        <cfvo type="percent" val="12"/>
        <cfvo type="percent" val="13"/>
      </iconSet>
    </cfRule>
  </conditionalFormatting>
  <conditionalFormatting sqref="AC19:AC20">
    <cfRule type="duplicateValues" dxfId="793" priority="70"/>
    <cfRule type="iconSet" priority="69">
      <iconSet>
        <cfvo type="percent" val="0"/>
        <cfvo type="percent" val="12"/>
        <cfvo type="percent" val="13"/>
      </iconSet>
    </cfRule>
  </conditionalFormatting>
  <conditionalFormatting sqref="AQ5:AQ20">
    <cfRule type="duplicateValues" dxfId="792" priority="68"/>
  </conditionalFormatting>
  <conditionalFormatting sqref="AQ6:AQ20">
    <cfRule type="duplicateValues" dxfId="791" priority="58"/>
    <cfRule type="duplicateValues" dxfId="790" priority="55"/>
    <cfRule type="duplicateValues" dxfId="789" priority="54"/>
  </conditionalFormatting>
  <conditionalFormatting sqref="AS5:AT20">
    <cfRule type="duplicateValues" priority="35"/>
  </conditionalFormatting>
  <conditionalFormatting sqref="AI21 AT21 V21 AD21 N21">
    <cfRule type="colorScale" priority="67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pageMargins left="0.11" right="0.1" top="0.15" bottom="0.26" header="0.1" footer="0.17"/>
  <pageSetup paperSize="9"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99FF"/>
  </sheetPr>
  <dimension ref="A1:AW48"/>
  <sheetViews>
    <sheetView zoomScale="60" zoomScaleNormal="60" workbookViewId="0">
      <selection activeCell="A33" sqref="A33"/>
    </sheetView>
  </sheetViews>
  <sheetFormatPr baseColWidth="10" defaultColWidth="11.42578125" defaultRowHeight="15"/>
  <cols>
    <col min="1" max="2" width="7" style="80" customWidth="1"/>
    <col min="3" max="3" width="31.28515625" style="80" customWidth="1"/>
    <col min="4" max="4" width="26.5703125" style="80" customWidth="1"/>
    <col min="5" max="5" width="12.42578125" style="80" customWidth="1"/>
    <col min="6" max="6" width="4" style="80" customWidth="1"/>
    <col min="7" max="7" width="5.7109375" style="80" customWidth="1"/>
    <col min="8" max="8" width="7.7109375" style="80" customWidth="1"/>
    <col min="9" max="9" width="30.7109375" style="80" customWidth="1"/>
    <col min="10" max="12" width="8.28515625" style="80" customWidth="1"/>
    <col min="13" max="13" width="8.85546875" style="80" customWidth="1"/>
    <col min="14" max="14" width="9.5703125" style="80" customWidth="1"/>
    <col min="15" max="15" width="7" style="80" customWidth="1"/>
    <col min="16" max="16" width="8" style="80" customWidth="1"/>
    <col min="17" max="17" width="29.85546875" style="80" customWidth="1"/>
    <col min="18" max="20" width="8.28515625" style="80" customWidth="1"/>
    <col min="21" max="21" width="9.7109375" style="80" customWidth="1"/>
    <col min="22" max="22" width="7.85546875" style="80" customWidth="1"/>
    <col min="23" max="23" width="8.85546875" style="80" customWidth="1"/>
    <col min="24" max="24" width="7.85546875" style="80" customWidth="1"/>
    <col min="25" max="25" width="30.140625" style="80" customWidth="1"/>
    <col min="26" max="26" width="10.7109375" style="80" customWidth="1"/>
    <col min="27" max="28" width="8.28515625" style="80" customWidth="1"/>
    <col min="29" max="29" width="9.7109375" style="80" customWidth="1"/>
    <col min="30" max="30" width="7.140625" style="80" customWidth="1"/>
    <col min="31" max="31" width="8" style="80" customWidth="1"/>
    <col min="32" max="32" width="8.140625" style="80" customWidth="1"/>
    <col min="33" max="33" width="30.140625" style="80" customWidth="1"/>
    <col min="34" max="34" width="11.140625" style="80" customWidth="1"/>
    <col min="35" max="38" width="9.5703125" style="80" customWidth="1"/>
    <col min="39" max="39" width="7.85546875" style="80" customWidth="1"/>
    <col min="40" max="40" width="11.140625" style="80" hidden="1" customWidth="1"/>
    <col min="41" max="41" width="12.28515625" style="80" hidden="1" customWidth="1"/>
    <col min="42" max="42" width="13" style="80" hidden="1" customWidth="1"/>
    <col min="43" max="43" width="12.42578125" style="80" customWidth="1"/>
    <col min="44" max="44" width="30.5703125" style="80" customWidth="1"/>
    <col min="45" max="45" width="10.7109375" style="80" customWidth="1"/>
    <col min="46" max="46" width="11.140625" style="80" customWidth="1"/>
    <col min="47" max="47" width="11" style="80" customWidth="1"/>
    <col min="48" max="48" width="12.140625" style="80" customWidth="1"/>
    <col min="49" max="49" width="11.42578125" style="80"/>
    <col min="50" max="51" width="10.85546875" style="80" customWidth="1"/>
    <col min="52" max="16384" width="11.42578125" style="80"/>
  </cols>
  <sheetData>
    <row r="1" spans="1:49" ht="60.75" customHeight="1">
      <c r="A1" s="422" t="s">
        <v>29</v>
      </c>
      <c r="B1" s="422"/>
      <c r="C1" s="422"/>
      <c r="D1" s="159" t="s">
        <v>30</v>
      </c>
      <c r="E1" s="158"/>
      <c r="F1" s="158"/>
      <c r="G1" s="158"/>
      <c r="H1" s="158"/>
      <c r="I1" s="423" t="s">
        <v>31</v>
      </c>
      <c r="J1" s="423"/>
      <c r="K1" s="423"/>
      <c r="L1" s="423"/>
      <c r="M1" s="42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P1" s="1"/>
      <c r="AQ1" s="1"/>
      <c r="AR1" s="1"/>
      <c r="AS1" s="1"/>
      <c r="AT1" s="1"/>
    </row>
    <row r="2" spans="1:49" ht="29.25" customHeight="1" thickBot="1">
      <c r="A2" s="296"/>
      <c r="B2" s="296"/>
      <c r="C2" s="296"/>
      <c r="D2" s="159"/>
      <c r="E2" s="158"/>
      <c r="F2" s="158"/>
      <c r="G2" s="158"/>
      <c r="H2" s="158"/>
      <c r="I2" s="283"/>
      <c r="J2" s="283"/>
      <c r="K2" s="283"/>
      <c r="L2" s="283"/>
      <c r="M2" s="28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P2" s="1"/>
      <c r="AQ2" s="1"/>
      <c r="AR2" s="1"/>
      <c r="AS2" s="1"/>
      <c r="AT2" s="1"/>
    </row>
    <row r="3" spans="1:49" ht="29.1" customHeight="1" thickBot="1">
      <c r="A3" s="2"/>
      <c r="B3" s="2"/>
      <c r="C3" s="3"/>
      <c r="D3" s="3"/>
      <c r="E3" s="295" t="s">
        <v>15</v>
      </c>
      <c r="F3" s="3"/>
      <c r="G3" s="1"/>
      <c r="H3" s="1"/>
      <c r="I3" s="11" t="s">
        <v>5</v>
      </c>
      <c r="J3" s="1"/>
      <c r="K3" s="416" t="s">
        <v>124</v>
      </c>
      <c r="L3" s="418" t="s">
        <v>123</v>
      </c>
      <c r="M3" s="1"/>
      <c r="N3" s="1"/>
      <c r="O3" s="1"/>
      <c r="P3" s="11"/>
      <c r="Q3" s="11" t="s">
        <v>6</v>
      </c>
      <c r="R3" s="1"/>
      <c r="S3" s="416" t="s">
        <v>124</v>
      </c>
      <c r="T3" s="418" t="s">
        <v>123</v>
      </c>
      <c r="U3" s="1"/>
      <c r="V3" s="1"/>
      <c r="W3" s="1"/>
      <c r="X3" s="11"/>
      <c r="Y3" s="11" t="s">
        <v>7</v>
      </c>
      <c r="Z3" s="1"/>
      <c r="AA3" s="416" t="s">
        <v>124</v>
      </c>
      <c r="AB3" s="418" t="s">
        <v>123</v>
      </c>
      <c r="AC3" s="1"/>
      <c r="AD3" s="1"/>
      <c r="AE3" s="1"/>
      <c r="AF3" s="1"/>
      <c r="AH3" s="452" t="s">
        <v>19</v>
      </c>
      <c r="AI3" s="453"/>
      <c r="AJ3" s="454"/>
      <c r="AK3" s="450" t="s">
        <v>124</v>
      </c>
      <c r="AL3" s="428" t="s">
        <v>123</v>
      </c>
      <c r="AM3"/>
      <c r="AN3" s="449" t="s">
        <v>121</v>
      </c>
      <c r="AO3" s="440"/>
      <c r="AP3" s="441"/>
      <c r="AQ3" s="433" t="s">
        <v>12</v>
      </c>
      <c r="AR3" s="434"/>
      <c r="AS3" s="434"/>
      <c r="AT3" s="434"/>
      <c r="AU3" s="435"/>
      <c r="AV3" s="450" t="s">
        <v>124</v>
      </c>
      <c r="AW3" s="428" t="s">
        <v>123</v>
      </c>
    </row>
    <row r="4" spans="1:49" ht="29.1" customHeight="1" thickBot="1">
      <c r="A4" s="82"/>
      <c r="B4" s="235"/>
      <c r="C4" s="311" t="s">
        <v>120</v>
      </c>
      <c r="D4" s="84" t="s">
        <v>14</v>
      </c>
      <c r="E4" s="288" t="s">
        <v>76</v>
      </c>
      <c r="F4" s="3"/>
      <c r="G4" s="30"/>
      <c r="H4" s="309" t="s">
        <v>17</v>
      </c>
      <c r="I4" s="340" t="s">
        <v>10</v>
      </c>
      <c r="J4" s="339" t="s">
        <v>4</v>
      </c>
      <c r="K4" s="417"/>
      <c r="L4" s="419"/>
      <c r="M4" s="337" t="s">
        <v>11</v>
      </c>
      <c r="N4" s="338" t="s">
        <v>8</v>
      </c>
      <c r="O4"/>
      <c r="P4" s="309" t="s">
        <v>17</v>
      </c>
      <c r="Q4" s="340" t="s">
        <v>10</v>
      </c>
      <c r="R4" s="339" t="s">
        <v>4</v>
      </c>
      <c r="S4" s="417"/>
      <c r="T4" s="419"/>
      <c r="U4" s="337" t="s">
        <v>11</v>
      </c>
      <c r="V4" s="338" t="s">
        <v>8</v>
      </c>
      <c r="W4" s="32"/>
      <c r="X4" s="309" t="s">
        <v>17</v>
      </c>
      <c r="Y4" s="340" t="s">
        <v>10</v>
      </c>
      <c r="Z4" s="339" t="s">
        <v>4</v>
      </c>
      <c r="AA4" s="417"/>
      <c r="AB4" s="419"/>
      <c r="AC4" s="337" t="s">
        <v>11</v>
      </c>
      <c r="AD4" s="338" t="s">
        <v>8</v>
      </c>
      <c r="AE4" s="1"/>
      <c r="AF4" s="1"/>
      <c r="AG4" s="308" t="s">
        <v>0</v>
      </c>
      <c r="AH4" s="267" t="s">
        <v>1</v>
      </c>
      <c r="AI4" s="307" t="s">
        <v>2</v>
      </c>
      <c r="AJ4" s="305" t="s">
        <v>11</v>
      </c>
      <c r="AK4" s="451"/>
      <c r="AL4" s="444"/>
      <c r="AM4"/>
      <c r="AN4" s="85" t="s">
        <v>3</v>
      </c>
      <c r="AO4" s="165"/>
      <c r="AP4" s="211" t="s">
        <v>18</v>
      </c>
      <c r="AQ4" s="224" t="s">
        <v>16</v>
      </c>
      <c r="AR4" s="220" t="s">
        <v>0</v>
      </c>
      <c r="AS4" s="218" t="s">
        <v>1</v>
      </c>
      <c r="AT4" s="219" t="s">
        <v>2</v>
      </c>
      <c r="AU4" s="324" t="s">
        <v>11</v>
      </c>
      <c r="AV4" s="451"/>
      <c r="AW4" s="444"/>
    </row>
    <row r="5" spans="1:49" ht="29.1" customHeight="1">
      <c r="A5" s="86">
        <v>1</v>
      </c>
      <c r="B5" s="183"/>
      <c r="C5" s="183"/>
      <c r="D5" s="184"/>
      <c r="E5" s="289"/>
      <c r="G5" s="292">
        <v>1</v>
      </c>
      <c r="H5" s="424">
        <v>1</v>
      </c>
      <c r="I5" s="39" t="str">
        <f t="shared" ref="I5:I22" si="0">IF(ISNA(MATCH(G5,$E$5:$E$22,0)),"",INDEX($C$5:$C$22,MATCH(G5,$E$5:$E$22,0)))</f>
        <v/>
      </c>
      <c r="J5" s="39">
        <f>IF(M5+M6=0,0,IF(M5=M6,2,IF(M5&lt;M6,1,5)))</f>
        <v>0</v>
      </c>
      <c r="K5" s="39">
        <f>IF(N6="","",IF(OR(AND(N6&gt;0,N6&lt;5)),1,0))</f>
        <v>0</v>
      </c>
      <c r="L5" s="39">
        <f t="shared" ref="L5:L22" si="1">IF(N5="","",IF(OR(AND(N5&lt;14,N5&gt;7)),1,0))</f>
        <v>0</v>
      </c>
      <c r="M5" s="122"/>
      <c r="N5" s="39">
        <f>SUM(M5-M6)</f>
        <v>0</v>
      </c>
      <c r="O5" s="87"/>
      <c r="P5" s="431">
        <v>9</v>
      </c>
      <c r="Q5" s="15" t="str">
        <f>IF(M5=M6," ",IF(M5&gt;M6,I5,I6))</f>
        <v xml:space="preserve"> </v>
      </c>
      <c r="R5" s="66">
        <f>IF(U5+U6=0,0,IF(U5=U6,2,IF(U5&lt;U6,1,5)))</f>
        <v>0</v>
      </c>
      <c r="S5" s="39">
        <f>IF(V6="","",IF(OR(AND(V6&gt;0,V6&lt;5)),1,0))</f>
        <v>0</v>
      </c>
      <c r="T5" s="39">
        <f t="shared" ref="T5:T22" si="2">IF(V5="","",IF(OR(AND(V5&lt;14,V5&gt;7)),1,0))</f>
        <v>0</v>
      </c>
      <c r="U5" s="122"/>
      <c r="V5" s="39">
        <f>SUM(U5-U6)</f>
        <v>0</v>
      </c>
      <c r="W5" s="1"/>
      <c r="X5" s="431">
        <v>4</v>
      </c>
      <c r="Y5" s="25" t="str">
        <f>IF(U5=U6," ",IF(U5&gt;U6,Q5,Q6))</f>
        <v xml:space="preserve"> </v>
      </c>
      <c r="Z5" s="66">
        <f>IF(AC5+AC6=0,0,IF(AC5=AC6,2,IF(AC5&lt;AC6,1,5)))</f>
        <v>0</v>
      </c>
      <c r="AA5" s="39">
        <f>IF(AD6="","",IF(OR(AND(AD6&gt;0,AD6&lt;5)),1,0))</f>
        <v>0</v>
      </c>
      <c r="AB5" s="39">
        <f t="shared" ref="AB5:AB22" si="3">IF(AD5="","",IF(OR(AND(AD5&lt;14,AD5&gt;7)),1,0))</f>
        <v>0</v>
      </c>
      <c r="AC5" s="122"/>
      <c r="AD5" s="39">
        <f>SUM(AC5-AC6)</f>
        <v>0</v>
      </c>
      <c r="AE5" s="87"/>
      <c r="AF5" s="12">
        <v>1</v>
      </c>
      <c r="AG5" s="8" t="str">
        <f>+I5</f>
        <v/>
      </c>
      <c r="AH5" s="341">
        <f t="shared" ref="AH5:AH22" si="4">SUM(IFERROR(VLOOKUP(AG5,I$5:N$22,2,0),0),IFERROR(VLOOKUP(AG5,I$5:N$22,3,0),0),IFERROR(VLOOKUP(AG5,I$5:N$22,4,0),0),IFERROR(VLOOKUP(AG5,Q$5:V$22,2,0),0),IFERROR(VLOOKUP(AG5,Q$5:V$22,3,0),0),IFERROR(VLOOKUP(AG5,Q$5:V$22,4,0),0),IFERROR(VLOOKUP(AG5,Y$5:AD$22,2,0),0),IFERROR(VLOOKUP(AG5,Y$5:AD$22,3,0),0),IFERROR(VLOOKUP(AG5,Y$5:AD$22,4,0),0))</f>
        <v>0</v>
      </c>
      <c r="AI5" s="332">
        <f t="shared" ref="AI5:AI22" si="5">SUM(IFERROR(VLOOKUP(AG5,I$5:N$22,6,0),0),IFERROR(VLOOKUP(AG5,Q$5:V$22,6,0),0),IFERROR(VLOOKUP(AG5,Y$5:AD$22,6,0),0))</f>
        <v>0</v>
      </c>
      <c r="AJ5" s="34">
        <f t="shared" ref="AJ5:AJ22" si="6">SUM(IFERROR(VLOOKUP(AG5,I$5:N$22,5,0),0),IFERROR(VLOOKUP(AG5,Q$5:V$22,5,0),0),IFERROR(VLOOKUP(AG5,Y$5:AD$22,5,0),0))</f>
        <v>0</v>
      </c>
      <c r="AK5" s="341">
        <f>SUM(IFERROR(VLOOKUP(AG5,I$5:N$22,3,0),0),IFERROR(VLOOKUP(AG5,Q$5:V$22,3,0),0),IFERROR(VLOOKUP(AG5,Y$5:AD$22,3,0),0))</f>
        <v>0</v>
      </c>
      <c r="AL5" s="34">
        <f t="shared" ref="AL5:AL22" si="7">SUM(IFERROR(VLOOKUP(AG5,I$5:N$22,4,0),0),IFERROR(VLOOKUP(AG5,Q$5:V$22,4,0),0),IFERROR(VLOOKUP(AG5,Y$5:AD$22,4,0),0))</f>
        <v>0</v>
      </c>
      <c r="AM5"/>
      <c r="AN5" s="179" t="str">
        <f>IF(OR(AG5="",AH5="",AI5="",AJ5="",AK5="",AL5=""),"",RANK(AH5,$AH$5:$AH$22)+SUM(-AI5/100)-(+AJ5/10000)-(+AL5/1000000)-(+AK5/10000000)+COUNTIF(AG$5:AG$22,"&lt;="&amp;AG5+1)/1000000000+ROW()/100000000000)</f>
        <v/>
      </c>
      <c r="AO5"/>
      <c r="AP5" s="62" t="str">
        <f>IF(AG5="","",SMALL(AN$5:AN$22,ROWS(AH$5:AH5)))</f>
        <v/>
      </c>
      <c r="AQ5" s="77" t="str">
        <f>IF(AP5="","",1)</f>
        <v/>
      </c>
      <c r="AR5" s="77" t="str">
        <f t="shared" ref="AR5:AR22" si="8">IF(OR(AG5="",AH5=""),"",INDEX($AG$5:$AG$22,MATCH(AP5,$AN$5:$AN$22,0)))</f>
        <v/>
      </c>
      <c r="AS5" s="77" t="str">
        <f t="shared" ref="AS5:AS22" si="9">IF(AG5="","",INDEX($AH$5:$AH$22,MATCH(AP5,$AN$5:$AN$22,0)))</f>
        <v/>
      </c>
      <c r="AT5" s="238" t="str">
        <f t="shared" ref="AT5:AT22" si="10">IF(AG5="","",INDEX($AI$5:$AI$22,MATCH(AP5,$AN$5:$AN$22,0)))</f>
        <v/>
      </c>
      <c r="AU5" s="273" t="str">
        <f t="shared" ref="AU5:AU22" si="11">IF(AG5="","",INDEX($AJ$5:$AJ$22,MATCH(AP5,$AN$5:$AN$22,0)))</f>
        <v/>
      </c>
      <c r="AV5" s="344" t="str">
        <f>IF(AG5="","",INDEX($AK$5:$AK$22,MATCH(AP5,$AN$5:$AN$22,0)))</f>
        <v/>
      </c>
      <c r="AW5" s="74" t="str">
        <f>IF(AG5="","",INDEX($AL$5:$AL$22,MATCH(AP5,$AN$5:$AN$22,0)))</f>
        <v/>
      </c>
    </row>
    <row r="6" spans="1:49" ht="29.1" customHeight="1" thickBot="1">
      <c r="A6" s="7">
        <v>2</v>
      </c>
      <c r="B6" s="185"/>
      <c r="C6" s="185"/>
      <c r="D6" s="186"/>
      <c r="E6" s="290"/>
      <c r="G6" s="293">
        <v>2</v>
      </c>
      <c r="H6" s="425"/>
      <c r="I6" s="59" t="str">
        <f t="shared" si="0"/>
        <v/>
      </c>
      <c r="J6" s="40">
        <f>IF(M5+M6=0,0,IF(M5=M6,2,IF(M5&gt;M6,1,5)))</f>
        <v>0</v>
      </c>
      <c r="K6" s="59">
        <f>IF(N5="","",IF(OR(AND(N5&gt;0,N5&lt;5)),1,0))</f>
        <v>0</v>
      </c>
      <c r="L6" s="59">
        <f t="shared" si="1"/>
        <v>0</v>
      </c>
      <c r="M6" s="123"/>
      <c r="N6" s="9">
        <f>SUM(M6-M5)</f>
        <v>0</v>
      </c>
      <c r="O6" s="87"/>
      <c r="P6" s="432"/>
      <c r="Q6" s="16" t="str">
        <f>IF(M7=M8," ",IF(M7&gt;M8,I7,I8))</f>
        <v xml:space="preserve"> </v>
      </c>
      <c r="R6" s="67">
        <f>IF(U5+U6=0,0,IF(U5=U6,2,IF(U5&gt;U6,1,5)))</f>
        <v>0</v>
      </c>
      <c r="S6" s="59">
        <f>IF(V5="","",IF(OR(AND(V5&gt;0,V5&lt;5)),1,0))</f>
        <v>0</v>
      </c>
      <c r="T6" s="59">
        <f t="shared" si="2"/>
        <v>0</v>
      </c>
      <c r="U6" s="123"/>
      <c r="V6" s="9">
        <f>SUM(U6-U5)</f>
        <v>0</v>
      </c>
      <c r="W6" s="1"/>
      <c r="X6" s="432"/>
      <c r="Y6" s="312" t="str">
        <f>IF(U15=U16," ",IF(U15&gt;U16,Q15,Q16))</f>
        <v xml:space="preserve"> </v>
      </c>
      <c r="Z6" s="67">
        <f>IF(AC5+AC6=0,0,IF(AC5=AC6,2,IF(AC5&gt;AC6,1,5)))</f>
        <v>0</v>
      </c>
      <c r="AA6" s="59">
        <f>IF(AD5="","",IF(OR(AND(AD5&gt;0,AD5&lt;5)),1,0))</f>
        <v>0</v>
      </c>
      <c r="AB6" s="59">
        <f t="shared" si="3"/>
        <v>0</v>
      </c>
      <c r="AC6" s="123"/>
      <c r="AD6" s="9">
        <f>SUM(AC6-AC5)</f>
        <v>0</v>
      </c>
      <c r="AE6" s="87"/>
      <c r="AF6" s="13">
        <v>2</v>
      </c>
      <c r="AG6" s="126" t="str">
        <f t="shared" ref="AG6:AG22" si="12">+I6</f>
        <v/>
      </c>
      <c r="AH6" s="342">
        <f t="shared" si="4"/>
        <v>0</v>
      </c>
      <c r="AI6" s="181">
        <f t="shared" si="5"/>
        <v>0</v>
      </c>
      <c r="AJ6" s="36">
        <f t="shared" si="6"/>
        <v>0</v>
      </c>
      <c r="AK6" s="342">
        <f t="shared" ref="AK6:AK22" si="13">SUM(IFERROR(VLOOKUP(AG6,I$5:N$22,3,0),0),IFERROR(VLOOKUP(AG6,Q$5:V$22,3,0),0),IFERROR(VLOOKUP(AG6,Y$5:AD$22,3,0),0))</f>
        <v>0</v>
      </c>
      <c r="AL6" s="36">
        <f t="shared" si="7"/>
        <v>0</v>
      </c>
      <c r="AM6"/>
      <c r="AN6" s="179" t="str">
        <f t="shared" ref="AN6:AN22" si="14">IF(OR(AG6="",AH6="",AI6="",AJ6="",AK6="",AL6=""),"",RANK(AH6,$AH$5:$AH$22)+SUM(-AI6/100)-(+AJ6/10000)-(+AL6/1000000)-(+AK6/10000000)+COUNTIF(AG$5:AG$22,"&lt;="&amp;AG6+1)/1000000000+ROW()/100000000000)</f>
        <v/>
      </c>
      <c r="AO6"/>
      <c r="AP6" s="62" t="str">
        <f>IF(AG6="","",SMALL(AN$5:AN$22,ROWS(AH$5:AH6)))</f>
        <v/>
      </c>
      <c r="AQ6" s="64" t="str">
        <f>IF(AP6="","",IF(AND(AS5=AS6,AT5=AT6,AU5=AU6,AV5=AV6,AW5=AW6,AV5=AV6),AQ5,$AQ$5+1))</f>
        <v/>
      </c>
      <c r="AR6" s="62" t="str">
        <f t="shared" si="8"/>
        <v/>
      </c>
      <c r="AS6" s="64" t="str">
        <f t="shared" si="9"/>
        <v/>
      </c>
      <c r="AT6" s="239" t="str">
        <f t="shared" si="10"/>
        <v/>
      </c>
      <c r="AU6" s="274" t="str">
        <f t="shared" si="11"/>
        <v/>
      </c>
      <c r="AV6" s="345" t="str">
        <f t="shared" ref="AV6:AV22" si="15">IF(AG6="","",INDEX($AK$5:$AK$22,MATCH(AP6,$AN$5:$AN$22,0)))</f>
        <v/>
      </c>
      <c r="AW6" s="137" t="str">
        <f t="shared" ref="AW6:AW22" si="16">IF(AG6="","",INDEX($AL$5:$AL$22,MATCH(AP6,$AN$5:$AN$22,0)))</f>
        <v/>
      </c>
    </row>
    <row r="7" spans="1:49" ht="29.1" customHeight="1">
      <c r="A7" s="7">
        <v>3</v>
      </c>
      <c r="B7" s="185"/>
      <c r="C7" s="185"/>
      <c r="D7" s="186"/>
      <c r="E7" s="290"/>
      <c r="G7" s="293">
        <v>3</v>
      </c>
      <c r="H7" s="424">
        <v>2</v>
      </c>
      <c r="I7" s="39" t="str">
        <f t="shared" si="0"/>
        <v/>
      </c>
      <c r="J7" s="39">
        <f>IF(M7+M8=0,0,IF(M7=M8,2,IF(M7&lt;M8,1,5)))</f>
        <v>0</v>
      </c>
      <c r="K7" s="39">
        <f>IF(N8="","",IF(OR(AND(N8&gt;0,N8&lt;5)),1,0))</f>
        <v>0</v>
      </c>
      <c r="L7" s="39">
        <f t="shared" si="1"/>
        <v>0</v>
      </c>
      <c r="M7" s="122"/>
      <c r="N7" s="8">
        <f t="shared" ref="N7" si="17">SUM(M7-M8)</f>
        <v>0</v>
      </c>
      <c r="O7" s="87"/>
      <c r="P7" s="431">
        <v>8</v>
      </c>
      <c r="Q7" s="15" t="str">
        <f>IF(M9=M10," ",IF(M9&gt;M10,I9,I10))</f>
        <v xml:space="preserve"> </v>
      </c>
      <c r="R7" s="66">
        <f>IF(U7+U8=0,0,IF(U7=U8,2,IF(U7&lt;U8,1,5)))</f>
        <v>0</v>
      </c>
      <c r="S7" s="39">
        <f>IF(V8="","",IF(OR(AND(V8&gt;0,V8&lt;5)),1,0))</f>
        <v>0</v>
      </c>
      <c r="T7" s="39">
        <f t="shared" si="2"/>
        <v>0</v>
      </c>
      <c r="U7" s="122"/>
      <c r="V7" s="8">
        <f t="shared" ref="V7" si="18">SUM(U7-U8)</f>
        <v>0</v>
      </c>
      <c r="W7" s="1"/>
      <c r="X7" s="447">
        <v>3</v>
      </c>
      <c r="Y7" s="15" t="str">
        <f>IF(U9=U10," ",IF(U9&gt;U10,Q9,Q10))</f>
        <v xml:space="preserve"> </v>
      </c>
      <c r="Z7" s="66">
        <f>IF(AC7+AC8=0,0,IF(AC7=AC8,2,IF(AC7&lt;AC8,1,5)))</f>
        <v>0</v>
      </c>
      <c r="AA7" s="39">
        <f>IF(AD8="","",IF(OR(AND(AD8&gt;0,AD8&lt;5)),1,0))</f>
        <v>0</v>
      </c>
      <c r="AB7" s="39">
        <f t="shared" si="3"/>
        <v>0</v>
      </c>
      <c r="AC7" s="122"/>
      <c r="AD7" s="8">
        <f t="shared" ref="AD7" si="19">SUM(AC7-AC8)</f>
        <v>0</v>
      </c>
      <c r="AE7" s="87"/>
      <c r="AF7" s="13">
        <v>3</v>
      </c>
      <c r="AG7" s="126" t="str">
        <f t="shared" si="12"/>
        <v/>
      </c>
      <c r="AH7" s="342">
        <f t="shared" si="4"/>
        <v>0</v>
      </c>
      <c r="AI7" s="181">
        <f t="shared" si="5"/>
        <v>0</v>
      </c>
      <c r="AJ7" s="36">
        <f t="shared" si="6"/>
        <v>0</v>
      </c>
      <c r="AK7" s="342">
        <f t="shared" si="13"/>
        <v>0</v>
      </c>
      <c r="AL7" s="36">
        <f t="shared" si="7"/>
        <v>0</v>
      </c>
      <c r="AM7"/>
      <c r="AN7" s="179" t="str">
        <f t="shared" si="14"/>
        <v/>
      </c>
      <c r="AO7"/>
      <c r="AP7" s="62" t="str">
        <f>IF(AG7="","",SMALL(AN$5:AN$22,ROWS(AH$5:AH7)))</f>
        <v/>
      </c>
      <c r="AQ7" s="64" t="str">
        <f>IF(AP7="","",IF(AND(AS6=AS7,AT6=AT7,AU6=AU7,AV6=AV7,AW6=AW7,AV6=AV7),AQ6,$AQ$5+2))</f>
        <v/>
      </c>
      <c r="AR7" s="62" t="str">
        <f t="shared" si="8"/>
        <v/>
      </c>
      <c r="AS7" s="64" t="str">
        <f t="shared" si="9"/>
        <v/>
      </c>
      <c r="AT7" s="239" t="str">
        <f t="shared" si="10"/>
        <v/>
      </c>
      <c r="AU7" s="274" t="str">
        <f t="shared" si="11"/>
        <v/>
      </c>
      <c r="AV7" s="345" t="str">
        <f t="shared" si="15"/>
        <v/>
      </c>
      <c r="AW7" s="137" t="str">
        <f t="shared" si="16"/>
        <v/>
      </c>
    </row>
    <row r="8" spans="1:49" ht="29.1" customHeight="1" thickBot="1">
      <c r="A8" s="7">
        <v>4</v>
      </c>
      <c r="B8" s="185"/>
      <c r="C8" s="185"/>
      <c r="D8" s="186"/>
      <c r="E8" s="290"/>
      <c r="G8" s="293">
        <v>4</v>
      </c>
      <c r="H8" s="425"/>
      <c r="I8" s="59" t="str">
        <f t="shared" si="0"/>
        <v/>
      </c>
      <c r="J8" s="40">
        <f>IF(M7+M8=0,0,IF(M7=M8,2,IF(M7&gt;M8,1,5)))</f>
        <v>0</v>
      </c>
      <c r="K8" s="59">
        <f>IF(N7="","",IF(OR(AND(N7&gt;0,N7&lt;5)),1,0))</f>
        <v>0</v>
      </c>
      <c r="L8" s="59">
        <f t="shared" si="1"/>
        <v>0</v>
      </c>
      <c r="M8" s="123"/>
      <c r="N8" s="9">
        <f t="shared" ref="N8" si="20">SUM(M8-M7)</f>
        <v>0</v>
      </c>
      <c r="O8" s="87"/>
      <c r="P8" s="432"/>
      <c r="Q8" s="16" t="str">
        <f>IF(M11=M12," ",IF(M11&gt;M12,I11,I12))</f>
        <v xml:space="preserve"> </v>
      </c>
      <c r="R8" s="67">
        <f>IF(U7+U8=0,0,IF(U7=U8,2,IF(U7&gt;U8,1,5)))</f>
        <v>0</v>
      </c>
      <c r="S8" s="59">
        <f>IF(V7="","",IF(OR(AND(V7&gt;0,V7&lt;5)),1,0))</f>
        <v>0</v>
      </c>
      <c r="T8" s="59">
        <f t="shared" si="2"/>
        <v>0</v>
      </c>
      <c r="U8" s="123"/>
      <c r="V8" s="9">
        <f t="shared" ref="V8" si="21">SUM(U8-U7)</f>
        <v>0</v>
      </c>
      <c r="W8" s="1"/>
      <c r="X8" s="448"/>
      <c r="Y8" s="313" t="str">
        <f>IF(U11=U12," ",IF(U11&gt;U12,Q11,Q12))</f>
        <v xml:space="preserve"> </v>
      </c>
      <c r="Z8" s="67">
        <f>IF(AC7+AC8=0,0,IF(AC7=AC8,2,IF(AC7&gt;AC8,1,5)))</f>
        <v>0</v>
      </c>
      <c r="AA8" s="59">
        <f>IF(AD7="","",IF(OR(AND(AD7&gt;0,AD7&lt;5)),1,0))</f>
        <v>0</v>
      </c>
      <c r="AB8" s="59">
        <f t="shared" si="3"/>
        <v>0</v>
      </c>
      <c r="AC8" s="123"/>
      <c r="AD8" s="9">
        <f t="shared" ref="AD8" si="22">SUM(AC8-AC7)</f>
        <v>0</v>
      </c>
      <c r="AE8" s="87"/>
      <c r="AF8" s="13">
        <v>4</v>
      </c>
      <c r="AG8" s="126" t="str">
        <f t="shared" si="12"/>
        <v/>
      </c>
      <c r="AH8" s="342">
        <f t="shared" si="4"/>
        <v>0</v>
      </c>
      <c r="AI8" s="181">
        <f t="shared" si="5"/>
        <v>0</v>
      </c>
      <c r="AJ8" s="36">
        <f t="shared" si="6"/>
        <v>0</v>
      </c>
      <c r="AK8" s="342">
        <f t="shared" si="13"/>
        <v>0</v>
      </c>
      <c r="AL8" s="36">
        <f t="shared" si="7"/>
        <v>0</v>
      </c>
      <c r="AM8"/>
      <c r="AN8" s="179" t="str">
        <f t="shared" si="14"/>
        <v/>
      </c>
      <c r="AO8"/>
      <c r="AP8" s="62" t="str">
        <f>IF(AG8="","",SMALL(AN$5:AN$22,ROWS(AH$5:AH8)))</f>
        <v/>
      </c>
      <c r="AQ8" s="64" t="str">
        <f>IF(AP8="","",IF(AND(AS7=AS8,AT7=AT8,AU7=AU8,AV7=AV8,AW7=AW8,AV7=AV8),AQ7,$AQ$5+3))</f>
        <v/>
      </c>
      <c r="AR8" s="62" t="str">
        <f t="shared" si="8"/>
        <v/>
      </c>
      <c r="AS8" s="64" t="str">
        <f t="shared" si="9"/>
        <v/>
      </c>
      <c r="AT8" s="239" t="str">
        <f t="shared" si="10"/>
        <v/>
      </c>
      <c r="AU8" s="274" t="str">
        <f t="shared" si="11"/>
        <v/>
      </c>
      <c r="AV8" s="345" t="str">
        <f t="shared" si="15"/>
        <v/>
      </c>
      <c r="AW8" s="137" t="str">
        <f t="shared" si="16"/>
        <v/>
      </c>
    </row>
    <row r="9" spans="1:49" ht="29.1" customHeight="1">
      <c r="A9" s="7">
        <v>5</v>
      </c>
      <c r="B9" s="185"/>
      <c r="C9" s="185"/>
      <c r="D9" s="186"/>
      <c r="E9" s="290"/>
      <c r="G9" s="293">
        <v>5</v>
      </c>
      <c r="H9" s="424">
        <v>3</v>
      </c>
      <c r="I9" s="39" t="str">
        <f t="shared" si="0"/>
        <v/>
      </c>
      <c r="J9" s="39">
        <f>IF(M9+M10=0,0,IF(M9=M10,2,IF(M9&lt;M10,1,5)))</f>
        <v>0</v>
      </c>
      <c r="K9" s="39">
        <f>IF(N10="","",IF(OR(AND(N10&gt;0,N10&lt;5)),1,0))</f>
        <v>0</v>
      </c>
      <c r="L9" s="39">
        <f t="shared" si="1"/>
        <v>0</v>
      </c>
      <c r="M9" s="122"/>
      <c r="N9" s="8">
        <f t="shared" ref="N9" si="23">SUM(M9-M10)</f>
        <v>0</v>
      </c>
      <c r="O9" s="87"/>
      <c r="P9" s="431">
        <v>7</v>
      </c>
      <c r="Q9" s="15" t="str">
        <f>IF(M13=M14," ",IF(M13&gt;M14,I13,I14))</f>
        <v xml:space="preserve"> </v>
      </c>
      <c r="R9" s="66">
        <f>IF(U9+U10=0,0,IF(U9=U10,2,IF(U9&lt;U10,1,5)))</f>
        <v>0</v>
      </c>
      <c r="S9" s="39">
        <f>IF(V10="","",IF(OR(AND(V10&gt;0,V10&lt;5)),1,0))</f>
        <v>0</v>
      </c>
      <c r="T9" s="39">
        <f t="shared" si="2"/>
        <v>0</v>
      </c>
      <c r="U9" s="122"/>
      <c r="V9" s="8">
        <f t="shared" ref="V9" si="24">SUM(U9-U10)</f>
        <v>0</v>
      </c>
      <c r="W9" s="1"/>
      <c r="X9" s="447">
        <v>2</v>
      </c>
      <c r="Y9" s="271" t="str">
        <f>IF(U13=U14," ",IF(U13&gt;U14,Q13,Q14))</f>
        <v xml:space="preserve"> </v>
      </c>
      <c r="Z9" s="66">
        <f>IF(AC9+AC10=0,0,IF(AC9=AC10,2,IF(AC9&lt;AC10,1,5)))</f>
        <v>0</v>
      </c>
      <c r="AA9" s="39">
        <f>IF(AD10="","",IF(OR(AND(AD10&gt;0,AD10&lt;5)),1,0))</f>
        <v>0</v>
      </c>
      <c r="AB9" s="39">
        <f t="shared" si="3"/>
        <v>0</v>
      </c>
      <c r="AC9" s="122"/>
      <c r="AD9" s="8">
        <f t="shared" ref="AD9" si="25">SUM(AC9-AC10)</f>
        <v>0</v>
      </c>
      <c r="AE9" s="87"/>
      <c r="AF9" s="13">
        <v>5</v>
      </c>
      <c r="AG9" s="126" t="str">
        <f t="shared" si="12"/>
        <v/>
      </c>
      <c r="AH9" s="342">
        <f t="shared" si="4"/>
        <v>0</v>
      </c>
      <c r="AI9" s="181">
        <f t="shared" si="5"/>
        <v>0</v>
      </c>
      <c r="AJ9" s="36">
        <f t="shared" si="6"/>
        <v>0</v>
      </c>
      <c r="AK9" s="342">
        <f t="shared" si="13"/>
        <v>0</v>
      </c>
      <c r="AL9" s="36">
        <f t="shared" si="7"/>
        <v>0</v>
      </c>
      <c r="AM9"/>
      <c r="AN9" s="179" t="str">
        <f t="shared" si="14"/>
        <v/>
      </c>
      <c r="AO9"/>
      <c r="AP9" s="62" t="str">
        <f>IF(AG9="","",SMALL(AN$5:AN$22,ROWS(AH$5:AH9)))</f>
        <v/>
      </c>
      <c r="AQ9" s="64" t="str">
        <f>IF(AP9="","",IF(AND(AS8=AS9,AT8=AT9,AU8=AU9,AV8=AV9,AW8=AW9,AV8=AV9),AQ8,$AQ$5+4))</f>
        <v/>
      </c>
      <c r="AR9" s="62" t="str">
        <f t="shared" si="8"/>
        <v/>
      </c>
      <c r="AS9" s="64" t="str">
        <f t="shared" si="9"/>
        <v/>
      </c>
      <c r="AT9" s="239" t="str">
        <f t="shared" si="10"/>
        <v/>
      </c>
      <c r="AU9" s="274" t="str">
        <f t="shared" si="11"/>
        <v/>
      </c>
      <c r="AV9" s="345" t="str">
        <f t="shared" si="15"/>
        <v/>
      </c>
      <c r="AW9" s="137" t="str">
        <f t="shared" si="16"/>
        <v/>
      </c>
    </row>
    <row r="10" spans="1:49" ht="29.1" customHeight="1" thickBot="1">
      <c r="A10" s="7">
        <v>6</v>
      </c>
      <c r="B10" s="185"/>
      <c r="C10" s="185"/>
      <c r="D10" s="186"/>
      <c r="E10" s="290"/>
      <c r="G10" s="293">
        <v>6</v>
      </c>
      <c r="H10" s="425"/>
      <c r="I10" s="59" t="str">
        <f t="shared" si="0"/>
        <v/>
      </c>
      <c r="J10" s="40">
        <f>IF(M9+M10=0,0,IF(M9=M10,2,IF(M9&gt;M10,1,5)))</f>
        <v>0</v>
      </c>
      <c r="K10" s="59">
        <f>IF(N9="","",IF(OR(AND(N9&gt;0,N9&lt;5)),1,0))</f>
        <v>0</v>
      </c>
      <c r="L10" s="59">
        <f t="shared" si="1"/>
        <v>0</v>
      </c>
      <c r="M10" s="123"/>
      <c r="N10" s="9">
        <f t="shared" ref="N10" si="26">SUM(M10-M9)</f>
        <v>0</v>
      </c>
      <c r="O10" s="87"/>
      <c r="P10" s="432"/>
      <c r="Q10" s="16" t="str">
        <f>IF(M15=M16," ",IF(M15&gt;M16,I15,I16))</f>
        <v xml:space="preserve"> </v>
      </c>
      <c r="R10" s="67">
        <f>IF(U9+U10=0,0,IF(U9=U10,2,IF(U9&gt;U10,1,5)))</f>
        <v>0</v>
      </c>
      <c r="S10" s="59">
        <f>IF(V9="","",IF(OR(AND(V9&gt;0,V9&lt;5)),1,0))</f>
        <v>0</v>
      </c>
      <c r="T10" s="59">
        <f t="shared" si="2"/>
        <v>0</v>
      </c>
      <c r="U10" s="123"/>
      <c r="V10" s="9">
        <f t="shared" ref="V10" si="27">SUM(U10-U9)</f>
        <v>0</v>
      </c>
      <c r="W10" s="1"/>
      <c r="X10" s="448"/>
      <c r="Y10" s="314" t="str">
        <f>IF(U7=U8," ",IF(U7&gt;U8,Q7,Q8))</f>
        <v xml:space="preserve"> </v>
      </c>
      <c r="Z10" s="67">
        <f>IF(AC9+AC10=0,0,IF(AC9=AC10,2,IF(AC9&gt;AC10,1,5)))</f>
        <v>0</v>
      </c>
      <c r="AA10" s="59">
        <f>IF(AD9="","",IF(OR(AND(AD9&gt;0,AD9&lt;5)),1,0))</f>
        <v>0</v>
      </c>
      <c r="AB10" s="59">
        <f t="shared" si="3"/>
        <v>0</v>
      </c>
      <c r="AC10" s="123"/>
      <c r="AD10" s="9">
        <f t="shared" ref="AD10" si="28">SUM(AC10-AC9)</f>
        <v>0</v>
      </c>
      <c r="AE10" s="87"/>
      <c r="AF10" s="13">
        <v>6</v>
      </c>
      <c r="AG10" s="126" t="str">
        <f t="shared" si="12"/>
        <v/>
      </c>
      <c r="AH10" s="342">
        <f t="shared" si="4"/>
        <v>0</v>
      </c>
      <c r="AI10" s="181">
        <f t="shared" si="5"/>
        <v>0</v>
      </c>
      <c r="AJ10" s="36">
        <f t="shared" si="6"/>
        <v>0</v>
      </c>
      <c r="AK10" s="342">
        <f t="shared" si="13"/>
        <v>0</v>
      </c>
      <c r="AL10" s="36">
        <f t="shared" si="7"/>
        <v>0</v>
      </c>
      <c r="AM10"/>
      <c r="AN10" s="179" t="str">
        <f t="shared" si="14"/>
        <v/>
      </c>
      <c r="AO10"/>
      <c r="AP10" s="62" t="str">
        <f>IF(AG10="","",SMALL(AN$5:AN$22,ROWS(AH$5:AH10)))</f>
        <v/>
      </c>
      <c r="AQ10" s="64" t="str">
        <f>IF(AP10="","",IF(AND(AS9=AS10,AT9=AT10,AU9=AU10,AV9=AV10,AW9=AW10,AV9=AV10),AQ9,$AQ$5+5))</f>
        <v/>
      </c>
      <c r="AR10" s="62" t="str">
        <f t="shared" si="8"/>
        <v/>
      </c>
      <c r="AS10" s="64" t="str">
        <f t="shared" si="9"/>
        <v/>
      </c>
      <c r="AT10" s="239" t="str">
        <f t="shared" si="10"/>
        <v/>
      </c>
      <c r="AU10" s="274" t="str">
        <f t="shared" si="11"/>
        <v/>
      </c>
      <c r="AV10" s="345" t="str">
        <f t="shared" si="15"/>
        <v/>
      </c>
      <c r="AW10" s="137" t="str">
        <f t="shared" si="16"/>
        <v/>
      </c>
    </row>
    <row r="11" spans="1:49" ht="29.1" customHeight="1">
      <c r="A11" s="7">
        <v>7</v>
      </c>
      <c r="B11" s="185"/>
      <c r="C11" s="185"/>
      <c r="D11" s="186"/>
      <c r="E11" s="290"/>
      <c r="G11" s="293">
        <v>7</v>
      </c>
      <c r="H11" s="424">
        <v>4</v>
      </c>
      <c r="I11" s="39" t="str">
        <f t="shared" si="0"/>
        <v/>
      </c>
      <c r="J11" s="39">
        <f>IF(M11+M12=0,0,IF(M11=M12,2,IF(M11&lt;M12,1,5)))</f>
        <v>0</v>
      </c>
      <c r="K11" s="39">
        <f>IF(N12="","",IF(OR(AND(N12&gt;0,N12&lt;5)),1,0))</f>
        <v>0</v>
      </c>
      <c r="L11" s="39">
        <f t="shared" si="1"/>
        <v>0</v>
      </c>
      <c r="M11" s="122"/>
      <c r="N11" s="8">
        <f t="shared" ref="N11" si="29">SUM(M11-M12)</f>
        <v>0</v>
      </c>
      <c r="O11" s="87"/>
      <c r="P11" s="431">
        <v>6</v>
      </c>
      <c r="Q11" s="15" t="str">
        <f>IF(M17=M18," ",IF(M17&gt;M18,I17,I18))</f>
        <v xml:space="preserve"> </v>
      </c>
      <c r="R11" s="66">
        <f>IF(U11+U12=0,0,IF(U11=U12,2,IF(U11&lt;U12,1,5)))</f>
        <v>0</v>
      </c>
      <c r="S11" s="39">
        <f>IF(V12="","",IF(OR(AND(V12&gt;0,V12&lt;5)),1,0))</f>
        <v>0</v>
      </c>
      <c r="T11" s="39">
        <f t="shared" si="2"/>
        <v>0</v>
      </c>
      <c r="U11" s="122"/>
      <c r="V11" s="8">
        <f t="shared" ref="V11" si="30">SUM(U11-U12)</f>
        <v>0</v>
      </c>
      <c r="W11" s="1"/>
      <c r="X11" s="447">
        <v>1</v>
      </c>
      <c r="Y11" s="169" t="str">
        <f>IF(U7=U8," ",IF(U7&lt;U8,Q7,Q8))</f>
        <v xml:space="preserve"> </v>
      </c>
      <c r="Z11" s="66">
        <f>IF(AC11+AC12=0,0,IF(AC11=AC12,2,IF(AC11&lt;AC12,1,5)))</f>
        <v>0</v>
      </c>
      <c r="AA11" s="39">
        <f>IF(AD12="","",IF(OR(AND(AD12&gt;0,AD12&lt;5)),1,0))</f>
        <v>0</v>
      </c>
      <c r="AB11" s="39">
        <f t="shared" si="3"/>
        <v>0</v>
      </c>
      <c r="AC11" s="122"/>
      <c r="AD11" s="8">
        <f t="shared" ref="AD11" si="31">SUM(AC11-AC12)</f>
        <v>0</v>
      </c>
      <c r="AE11" s="87"/>
      <c r="AF11" s="13">
        <v>7</v>
      </c>
      <c r="AG11" s="126" t="str">
        <f t="shared" si="12"/>
        <v/>
      </c>
      <c r="AH11" s="342">
        <f t="shared" si="4"/>
        <v>0</v>
      </c>
      <c r="AI11" s="181">
        <f t="shared" si="5"/>
        <v>0</v>
      </c>
      <c r="AJ11" s="36">
        <f t="shared" si="6"/>
        <v>0</v>
      </c>
      <c r="AK11" s="342">
        <f t="shared" si="13"/>
        <v>0</v>
      </c>
      <c r="AL11" s="36">
        <f t="shared" si="7"/>
        <v>0</v>
      </c>
      <c r="AM11"/>
      <c r="AN11" s="179" t="str">
        <f t="shared" si="14"/>
        <v/>
      </c>
      <c r="AO11"/>
      <c r="AP11" s="62" t="str">
        <f>IF(AG11="","",SMALL(AN$5:AN$22,ROWS(AH$5:AH11)))</f>
        <v/>
      </c>
      <c r="AQ11" s="64" t="str">
        <f>IF(AP11="","",IF(AND(AS10=AS11,AT10=AT11,AU10=AU11,AV10=AV11,AW10=AW11,AV10=AV11),AQ10,$AQ$5+6))</f>
        <v/>
      </c>
      <c r="AR11" s="62" t="str">
        <f t="shared" si="8"/>
        <v/>
      </c>
      <c r="AS11" s="64" t="str">
        <f t="shared" si="9"/>
        <v/>
      </c>
      <c r="AT11" s="239" t="str">
        <f t="shared" si="10"/>
        <v/>
      </c>
      <c r="AU11" s="274" t="str">
        <f t="shared" si="11"/>
        <v/>
      </c>
      <c r="AV11" s="345" t="str">
        <f t="shared" si="15"/>
        <v/>
      </c>
      <c r="AW11" s="137" t="str">
        <f t="shared" si="16"/>
        <v/>
      </c>
    </row>
    <row r="12" spans="1:49" ht="29.1" customHeight="1" thickBot="1">
      <c r="A12" s="7">
        <v>8</v>
      </c>
      <c r="B12" s="185"/>
      <c r="C12" s="185"/>
      <c r="D12" s="186"/>
      <c r="E12" s="290"/>
      <c r="G12" s="293">
        <v>8</v>
      </c>
      <c r="H12" s="425"/>
      <c r="I12" s="59" t="str">
        <f t="shared" si="0"/>
        <v/>
      </c>
      <c r="J12" s="40">
        <f>IF(M11+M12=0,0,IF(M11=M12,2,IF(M11&gt;M12,1,5)))</f>
        <v>0</v>
      </c>
      <c r="K12" s="59">
        <f>IF(N11="","",IF(OR(AND(N11&gt;0,N11&lt;5)),1,0))</f>
        <v>0</v>
      </c>
      <c r="L12" s="59">
        <f t="shared" si="1"/>
        <v>0</v>
      </c>
      <c r="M12" s="123"/>
      <c r="N12" s="9">
        <f t="shared" ref="N12" si="32">SUM(M12-M11)</f>
        <v>0</v>
      </c>
      <c r="O12" s="87"/>
      <c r="P12" s="432"/>
      <c r="Q12" s="16" t="str">
        <f>IF(M19=M20," ",IF(M19&gt;M20,I19,I20))</f>
        <v xml:space="preserve"> </v>
      </c>
      <c r="R12" s="67">
        <f>IF(U11+U12=0,0,IF(U11=U12,2,IF(U11&gt;U12,1,5)))</f>
        <v>0</v>
      </c>
      <c r="S12" s="59">
        <f>IF(V11="","",IF(OR(AND(V11&gt;0,V11&lt;5)),1,0))</f>
        <v>0</v>
      </c>
      <c r="T12" s="59">
        <f t="shared" si="2"/>
        <v>0</v>
      </c>
      <c r="U12" s="123"/>
      <c r="V12" s="9">
        <f t="shared" ref="V12" si="33">SUM(U12-U11)</f>
        <v>0</v>
      </c>
      <c r="W12" s="1"/>
      <c r="X12" s="448"/>
      <c r="Y12" s="168" t="str">
        <f>IF(U9=U10," ",IF(U9&lt;U10,Q9,Q10))</f>
        <v xml:space="preserve"> </v>
      </c>
      <c r="Z12" s="67">
        <f>IF(AC11+AC12=0,0,IF(AC11=AC12,2,IF(AC11&gt;AC12,1,5)))</f>
        <v>0</v>
      </c>
      <c r="AA12" s="59">
        <f>IF(AD11="","",IF(OR(AND(AD11&gt;0,AD11&lt;5)),1,0))</f>
        <v>0</v>
      </c>
      <c r="AB12" s="59">
        <f t="shared" si="3"/>
        <v>0</v>
      </c>
      <c r="AC12" s="123"/>
      <c r="AD12" s="9">
        <f t="shared" ref="AD12" si="34">SUM(AC12-AC11)</f>
        <v>0</v>
      </c>
      <c r="AE12" s="87"/>
      <c r="AF12" s="13">
        <v>8</v>
      </c>
      <c r="AG12" s="126" t="str">
        <f t="shared" si="12"/>
        <v/>
      </c>
      <c r="AH12" s="342">
        <f t="shared" si="4"/>
        <v>0</v>
      </c>
      <c r="AI12" s="181">
        <f t="shared" si="5"/>
        <v>0</v>
      </c>
      <c r="AJ12" s="36">
        <f t="shared" si="6"/>
        <v>0</v>
      </c>
      <c r="AK12" s="342">
        <f t="shared" si="13"/>
        <v>0</v>
      </c>
      <c r="AL12" s="36">
        <f t="shared" si="7"/>
        <v>0</v>
      </c>
      <c r="AM12"/>
      <c r="AN12" s="179" t="str">
        <f t="shared" si="14"/>
        <v/>
      </c>
      <c r="AO12"/>
      <c r="AP12" s="62" t="str">
        <f>IF(AG12="","",SMALL(AN$5:AN$22,ROWS(AH$5:AH12)))</f>
        <v/>
      </c>
      <c r="AQ12" s="64" t="str">
        <f>IF(AP12="","",IF(AND(AS11=AS12,AT11=AT12,AU11=AU12,AV11=AV12,AW11=AW12,AV11=AV12),AQ11,$AQ$5+7))</f>
        <v/>
      </c>
      <c r="AR12" s="62" t="str">
        <f t="shared" si="8"/>
        <v/>
      </c>
      <c r="AS12" s="64" t="str">
        <f t="shared" si="9"/>
        <v/>
      </c>
      <c r="AT12" s="239" t="str">
        <f t="shared" si="10"/>
        <v/>
      </c>
      <c r="AU12" s="274" t="str">
        <f t="shared" si="11"/>
        <v/>
      </c>
      <c r="AV12" s="345" t="str">
        <f t="shared" si="15"/>
        <v/>
      </c>
      <c r="AW12" s="137" t="str">
        <f t="shared" si="16"/>
        <v/>
      </c>
    </row>
    <row r="13" spans="1:49" ht="29.1" customHeight="1">
      <c r="A13" s="7">
        <v>9</v>
      </c>
      <c r="B13" s="185"/>
      <c r="C13" s="185"/>
      <c r="D13" s="186"/>
      <c r="E13" s="290"/>
      <c r="G13" s="293">
        <v>9</v>
      </c>
      <c r="H13" s="424">
        <v>5</v>
      </c>
      <c r="I13" s="39" t="str">
        <f t="shared" si="0"/>
        <v/>
      </c>
      <c r="J13" s="39">
        <f>IF(M13+M14=0,0,IF(M13=M14,2,IF(M13&lt;M14,1,5)))</f>
        <v>0</v>
      </c>
      <c r="K13" s="39">
        <f>IF(N14="","",IF(OR(AND(N14&gt;0,N14&lt;5)),1,0))</f>
        <v>0</v>
      </c>
      <c r="L13" s="39">
        <f t="shared" si="1"/>
        <v>0</v>
      </c>
      <c r="M13" s="122"/>
      <c r="N13" s="8">
        <f t="shared" ref="N13" si="35">SUM(M13-M14)</f>
        <v>0</v>
      </c>
      <c r="O13" s="87"/>
      <c r="P13" s="431">
        <v>5</v>
      </c>
      <c r="Q13" s="69" t="str">
        <f>IF(M21=M22," ",IF(M21&gt;M22,I21,I22))</f>
        <v xml:space="preserve"> </v>
      </c>
      <c r="R13" s="66">
        <f>IF(U13+U14=0,0,IF(U13=U14,2,IF(U13&lt;U14,1,5)))</f>
        <v>0</v>
      </c>
      <c r="S13" s="39">
        <f>IF(V14="","",IF(OR(AND(V14&gt;0,V14&lt;5)),1,0))</f>
        <v>0</v>
      </c>
      <c r="T13" s="39">
        <f t="shared" si="2"/>
        <v>0</v>
      </c>
      <c r="U13" s="122"/>
      <c r="V13" s="8">
        <f t="shared" ref="V13" si="36">SUM(U13-U14)</f>
        <v>0</v>
      </c>
      <c r="W13" s="1"/>
      <c r="X13" s="447">
        <v>9</v>
      </c>
      <c r="Y13" s="169" t="str">
        <f>IF(U11=U12," ",IF(U11&lt;U12,Q11,Q12))</f>
        <v xml:space="preserve"> </v>
      </c>
      <c r="Z13" s="66">
        <f>IF(AC13+AC14=0,0,IF(AC13=AC14,2,IF(AC13&lt;AC14,1,5)))</f>
        <v>0</v>
      </c>
      <c r="AA13" s="39">
        <f>IF(AD14="","",IF(OR(AND(AD14&gt;0,AD14&lt;5)),1,0))</f>
        <v>0</v>
      </c>
      <c r="AB13" s="39">
        <f t="shared" si="3"/>
        <v>0</v>
      </c>
      <c r="AC13" s="122"/>
      <c r="AD13" s="8">
        <f t="shared" ref="AD13" si="37">SUM(AC13-AC14)</f>
        <v>0</v>
      </c>
      <c r="AE13" s="87"/>
      <c r="AF13" s="13">
        <v>9</v>
      </c>
      <c r="AG13" s="126" t="str">
        <f t="shared" si="12"/>
        <v/>
      </c>
      <c r="AH13" s="342">
        <f t="shared" si="4"/>
        <v>0</v>
      </c>
      <c r="AI13" s="181">
        <f t="shared" si="5"/>
        <v>0</v>
      </c>
      <c r="AJ13" s="36">
        <f t="shared" si="6"/>
        <v>0</v>
      </c>
      <c r="AK13" s="342">
        <f t="shared" si="13"/>
        <v>0</v>
      </c>
      <c r="AL13" s="36">
        <f t="shared" si="7"/>
        <v>0</v>
      </c>
      <c r="AM13"/>
      <c r="AN13" s="179" t="str">
        <f t="shared" si="14"/>
        <v/>
      </c>
      <c r="AO13"/>
      <c r="AP13" s="62" t="str">
        <f>IF(AG13="","",SMALL(AN$5:AN$22,ROWS(AH$5:AH13)))</f>
        <v/>
      </c>
      <c r="AQ13" s="64" t="str">
        <f>IF(AP13="","",IF(AND(AS12=AS13,AT12=AT13,AU12=AU13,AV12=AV13,AW12=AW13,AV12=AV13),AQ12,$AQ$5+8))</f>
        <v/>
      </c>
      <c r="AR13" s="62" t="str">
        <f t="shared" si="8"/>
        <v/>
      </c>
      <c r="AS13" s="64" t="str">
        <f t="shared" si="9"/>
        <v/>
      </c>
      <c r="AT13" s="239" t="str">
        <f t="shared" si="10"/>
        <v/>
      </c>
      <c r="AU13" s="274" t="str">
        <f t="shared" si="11"/>
        <v/>
      </c>
      <c r="AV13" s="345" t="str">
        <f t="shared" si="15"/>
        <v/>
      </c>
      <c r="AW13" s="137" t="str">
        <f t="shared" si="16"/>
        <v/>
      </c>
    </row>
    <row r="14" spans="1:49" ht="29.1" customHeight="1" thickBot="1">
      <c r="A14" s="7">
        <v>10</v>
      </c>
      <c r="B14" s="185"/>
      <c r="C14" s="185"/>
      <c r="D14" s="186"/>
      <c r="E14" s="290"/>
      <c r="G14" s="293">
        <v>10</v>
      </c>
      <c r="H14" s="425"/>
      <c r="I14" s="59" t="str">
        <f t="shared" si="0"/>
        <v/>
      </c>
      <c r="J14" s="40">
        <f>IF(M13+M14=0,0,IF(M13=M14,2,IF(M13&gt;M14,1,5)))</f>
        <v>0</v>
      </c>
      <c r="K14" s="59">
        <f>IF(N13="","",IF(OR(AND(N13&gt;0,N13&lt;5)),1,0))</f>
        <v>0</v>
      </c>
      <c r="L14" s="59">
        <f t="shared" si="1"/>
        <v>0</v>
      </c>
      <c r="M14" s="123"/>
      <c r="N14" s="9">
        <f t="shared" ref="N14" si="38">SUM(M14-M13)</f>
        <v>0</v>
      </c>
      <c r="O14" s="87"/>
      <c r="P14" s="432"/>
      <c r="Q14" s="94" t="str">
        <f>IF(M5=M6," ",IF(M5&lt;M6,I5,I6))</f>
        <v xml:space="preserve"> </v>
      </c>
      <c r="R14" s="67">
        <f>IF(U13+U14=0,0,IF(U13=U14,2,IF(U13&gt;U14,1,5)))</f>
        <v>0</v>
      </c>
      <c r="S14" s="59">
        <f>IF(V13="","",IF(OR(AND(V13&gt;0,V13&lt;5)),1,0))</f>
        <v>0</v>
      </c>
      <c r="T14" s="59">
        <f t="shared" si="2"/>
        <v>0</v>
      </c>
      <c r="U14" s="123"/>
      <c r="V14" s="9">
        <f t="shared" ref="V14" si="39">SUM(U14-U13)</f>
        <v>0</v>
      </c>
      <c r="W14" s="1"/>
      <c r="X14" s="448"/>
      <c r="Y14" s="119" t="str">
        <f>IF(U13=U14," ",IF(U13&lt;U14,Q13,Q14))</f>
        <v xml:space="preserve"> </v>
      </c>
      <c r="Z14" s="67">
        <f>IF(AC13+AC14=0,0,IF(AC13=AC14,2,IF(AC13&gt;AC14,1,5)))</f>
        <v>0</v>
      </c>
      <c r="AA14" s="59">
        <f>IF(AD13="","",IF(OR(AND(AD13&gt;0,AD13&lt;5)),1,0))</f>
        <v>0</v>
      </c>
      <c r="AB14" s="59">
        <f t="shared" si="3"/>
        <v>0</v>
      </c>
      <c r="AC14" s="123"/>
      <c r="AD14" s="9">
        <f t="shared" ref="AD14" si="40">SUM(AC14-AC13)</f>
        <v>0</v>
      </c>
      <c r="AE14" s="87"/>
      <c r="AF14" s="13">
        <v>10</v>
      </c>
      <c r="AG14" s="126" t="str">
        <f t="shared" si="12"/>
        <v/>
      </c>
      <c r="AH14" s="342">
        <f t="shared" si="4"/>
        <v>0</v>
      </c>
      <c r="AI14" s="181">
        <f t="shared" si="5"/>
        <v>0</v>
      </c>
      <c r="AJ14" s="36">
        <f t="shared" si="6"/>
        <v>0</v>
      </c>
      <c r="AK14" s="342">
        <f t="shared" si="13"/>
        <v>0</v>
      </c>
      <c r="AL14" s="36">
        <f t="shared" si="7"/>
        <v>0</v>
      </c>
      <c r="AM14"/>
      <c r="AN14" s="179" t="str">
        <f t="shared" si="14"/>
        <v/>
      </c>
      <c r="AO14"/>
      <c r="AP14" s="62" t="str">
        <f>IF(AG14="","",SMALL(AN$5:AN$22,ROWS(AH$5:AH14)))</f>
        <v/>
      </c>
      <c r="AQ14" s="64" t="str">
        <f>IF(AP14="","",IF(AND(AS13=AS14,AT13=AT14,AU13=AU14,AV13=AV14,AW13=AW14,AV13=AV14),AQ13,$AQ$5+9))</f>
        <v/>
      </c>
      <c r="AR14" s="62" t="str">
        <f t="shared" si="8"/>
        <v/>
      </c>
      <c r="AS14" s="64" t="str">
        <f t="shared" si="9"/>
        <v/>
      </c>
      <c r="AT14" s="239" t="str">
        <f t="shared" si="10"/>
        <v/>
      </c>
      <c r="AU14" s="274" t="str">
        <f t="shared" si="11"/>
        <v/>
      </c>
      <c r="AV14" s="345" t="str">
        <f t="shared" si="15"/>
        <v/>
      </c>
      <c r="AW14" s="137" t="str">
        <f t="shared" si="16"/>
        <v/>
      </c>
    </row>
    <row r="15" spans="1:49" ht="29.1" customHeight="1">
      <c r="A15" s="7">
        <v>11</v>
      </c>
      <c r="B15" s="185"/>
      <c r="C15" s="185"/>
      <c r="D15" s="186"/>
      <c r="E15" s="290"/>
      <c r="G15" s="293">
        <v>11</v>
      </c>
      <c r="H15" s="424">
        <v>6</v>
      </c>
      <c r="I15" s="39" t="str">
        <f t="shared" si="0"/>
        <v/>
      </c>
      <c r="J15" s="39">
        <f>IF(M15+M16=0,0,IF(M15=M16,2,IF(M15&lt;M16,1,5)))</f>
        <v>0</v>
      </c>
      <c r="K15" s="39">
        <f>IF(N16="","",IF(OR(AND(N16&gt;0,N16&lt;5)),1,0))</f>
        <v>0</v>
      </c>
      <c r="L15" s="39">
        <f t="shared" si="1"/>
        <v>0</v>
      </c>
      <c r="M15" s="122"/>
      <c r="N15" s="8">
        <f t="shared" ref="N15" si="41">SUM(M15-M16)</f>
        <v>0</v>
      </c>
      <c r="O15" s="87"/>
      <c r="P15" s="431">
        <v>4</v>
      </c>
      <c r="Q15" s="43" t="str">
        <f>IF(M7=M8," ",IF(M7&lt;M8,I7,I8))</f>
        <v xml:space="preserve"> </v>
      </c>
      <c r="R15" s="66">
        <f>IF(U15+U16=0,0,IF(U15=U16,2,IF(U15&lt;U16,1,5)))</f>
        <v>0</v>
      </c>
      <c r="S15" s="39">
        <f>IF(V16="","",IF(OR(AND(V16&gt;0,V16&lt;5)),1,0))</f>
        <v>0</v>
      </c>
      <c r="T15" s="39">
        <f t="shared" si="2"/>
        <v>0</v>
      </c>
      <c r="U15" s="122"/>
      <c r="V15" s="8">
        <f t="shared" ref="V15" si="42">SUM(U15-U16)</f>
        <v>0</v>
      </c>
      <c r="W15" s="1"/>
      <c r="X15" s="447">
        <v>8</v>
      </c>
      <c r="Y15" s="151" t="str">
        <f>IF(U5=U6," ",IF(U5&lt;U6,Q5,Q6))</f>
        <v xml:space="preserve"> </v>
      </c>
      <c r="Z15" s="66">
        <f>IF(AC15+AC16=0,0,IF(AC15=AC16,2,IF(AC15&lt;AC16,1,5)))</f>
        <v>0</v>
      </c>
      <c r="AA15" s="39">
        <f>IF(AD16="","",IF(OR(AND(AD16&gt;0,AD16&lt;5)),1,0))</f>
        <v>0</v>
      </c>
      <c r="AB15" s="39">
        <f t="shared" si="3"/>
        <v>0</v>
      </c>
      <c r="AC15" s="122"/>
      <c r="AD15" s="8">
        <f t="shared" ref="AD15" si="43">SUM(AC15-AC16)</f>
        <v>0</v>
      </c>
      <c r="AE15" s="87"/>
      <c r="AF15" s="13">
        <v>11</v>
      </c>
      <c r="AG15" s="126" t="str">
        <f t="shared" si="12"/>
        <v/>
      </c>
      <c r="AH15" s="342">
        <f t="shared" si="4"/>
        <v>0</v>
      </c>
      <c r="AI15" s="181">
        <f t="shared" si="5"/>
        <v>0</v>
      </c>
      <c r="AJ15" s="36">
        <f t="shared" si="6"/>
        <v>0</v>
      </c>
      <c r="AK15" s="342">
        <f t="shared" si="13"/>
        <v>0</v>
      </c>
      <c r="AL15" s="36">
        <f t="shared" si="7"/>
        <v>0</v>
      </c>
      <c r="AM15"/>
      <c r="AN15" s="179" t="str">
        <f t="shared" si="14"/>
        <v/>
      </c>
      <c r="AO15"/>
      <c r="AP15" s="62" t="str">
        <f>IF(AG15="","",SMALL(AN$5:AN$22,ROWS(AH$5:AH15)))</f>
        <v/>
      </c>
      <c r="AQ15" s="64" t="str">
        <f>IF(AP15="","",IF(AND(AS14=AS15,AT14=AT15,AU14=AU15,AV14=AV15,AW14=AW15,AV14=AV15),AQ14,$AQ$5+10))</f>
        <v/>
      </c>
      <c r="AR15" s="62" t="str">
        <f t="shared" si="8"/>
        <v/>
      </c>
      <c r="AS15" s="64" t="str">
        <f t="shared" si="9"/>
        <v/>
      </c>
      <c r="AT15" s="239" t="str">
        <f t="shared" si="10"/>
        <v/>
      </c>
      <c r="AU15" s="274" t="str">
        <f t="shared" si="11"/>
        <v/>
      </c>
      <c r="AV15" s="345" t="str">
        <f t="shared" si="15"/>
        <v/>
      </c>
      <c r="AW15" s="137" t="str">
        <f t="shared" si="16"/>
        <v/>
      </c>
    </row>
    <row r="16" spans="1:49" ht="29.1" customHeight="1" thickBot="1">
      <c r="A16" s="7">
        <v>12</v>
      </c>
      <c r="B16" s="185"/>
      <c r="C16" s="185"/>
      <c r="D16" s="186"/>
      <c r="E16" s="290"/>
      <c r="G16" s="293">
        <v>12</v>
      </c>
      <c r="H16" s="425"/>
      <c r="I16" s="59" t="str">
        <f t="shared" si="0"/>
        <v/>
      </c>
      <c r="J16" s="40">
        <f>IF(M15+M16=0,0,IF(M15=M16,2,IF(M15&gt;M16,1,5)))</f>
        <v>0</v>
      </c>
      <c r="K16" s="59">
        <f>IF(N15="","",IF(OR(AND(N15&gt;0,N15&lt;5)),1,0))</f>
        <v>0</v>
      </c>
      <c r="L16" s="59">
        <f t="shared" si="1"/>
        <v>0</v>
      </c>
      <c r="M16" s="123"/>
      <c r="N16" s="9">
        <f t="shared" ref="N16" si="44">SUM(M16-M15)</f>
        <v>0</v>
      </c>
      <c r="O16" s="87"/>
      <c r="P16" s="432"/>
      <c r="Q16" s="68" t="str">
        <f>IF(M9=M10," ",IF(M9&lt;M10,I9,I10))</f>
        <v xml:space="preserve"> </v>
      </c>
      <c r="R16" s="95">
        <f>IF(U15+U16=0,0,IF(U15=U16,2,IF(U15&gt;U16,1,5)))</f>
        <v>0</v>
      </c>
      <c r="S16" s="59">
        <f>IF(V15="","",IF(OR(AND(V15&gt;0,V15&lt;5)),1,0))</f>
        <v>0</v>
      </c>
      <c r="T16" s="59">
        <f t="shared" si="2"/>
        <v>0</v>
      </c>
      <c r="U16" s="123"/>
      <c r="V16" s="96">
        <f t="shared" ref="V16" si="45">SUM(U16-U15)</f>
        <v>0</v>
      </c>
      <c r="W16" s="1"/>
      <c r="X16" s="448"/>
      <c r="Y16" s="46" t="str">
        <f>IF(U17=U18," ",IF(U17&gt;U18,Q17,Q18))</f>
        <v xml:space="preserve"> </v>
      </c>
      <c r="Z16" s="67">
        <f>IF(AC15+AC16=0,0,IF(AC15=AC16,2,IF(AC15&gt;AC16,1,5)))</f>
        <v>0</v>
      </c>
      <c r="AA16" s="59">
        <f>IF(AD15="","",IF(OR(AND(AD15&gt;0,AD15&lt;5)),1,0))</f>
        <v>0</v>
      </c>
      <c r="AB16" s="59">
        <f t="shared" si="3"/>
        <v>0</v>
      </c>
      <c r="AC16" s="123"/>
      <c r="AD16" s="96">
        <f t="shared" ref="AD16" si="46">SUM(AC16-AC15)</f>
        <v>0</v>
      </c>
      <c r="AE16" s="87"/>
      <c r="AF16" s="13">
        <v>12</v>
      </c>
      <c r="AG16" s="126" t="str">
        <f t="shared" si="12"/>
        <v/>
      </c>
      <c r="AH16" s="342">
        <f t="shared" si="4"/>
        <v>0</v>
      </c>
      <c r="AI16" s="181">
        <f t="shared" si="5"/>
        <v>0</v>
      </c>
      <c r="AJ16" s="36">
        <f t="shared" si="6"/>
        <v>0</v>
      </c>
      <c r="AK16" s="342">
        <f t="shared" si="13"/>
        <v>0</v>
      </c>
      <c r="AL16" s="36">
        <f t="shared" si="7"/>
        <v>0</v>
      </c>
      <c r="AM16"/>
      <c r="AN16" s="179" t="str">
        <f t="shared" si="14"/>
        <v/>
      </c>
      <c r="AO16"/>
      <c r="AP16" s="62" t="str">
        <f>IF(AG16="","",SMALL(AN$5:AN$22,ROWS(AH$5:AH16)))</f>
        <v/>
      </c>
      <c r="AQ16" s="64" t="str">
        <f>IF(AP16="","",IF(AND(AS15=AS16,AT15=AT16,AU15=AU16,AV15=AV16,AW15=AW16,AV15=AV16),AQ15,$AQ$5+11))</f>
        <v/>
      </c>
      <c r="AR16" s="62" t="str">
        <f t="shared" si="8"/>
        <v/>
      </c>
      <c r="AS16" s="64" t="str">
        <f t="shared" si="9"/>
        <v/>
      </c>
      <c r="AT16" s="239" t="str">
        <f t="shared" si="10"/>
        <v/>
      </c>
      <c r="AU16" s="274" t="str">
        <f t="shared" si="11"/>
        <v/>
      </c>
      <c r="AV16" s="345" t="str">
        <f t="shared" si="15"/>
        <v/>
      </c>
      <c r="AW16" s="137" t="str">
        <f t="shared" si="16"/>
        <v/>
      </c>
    </row>
    <row r="17" spans="1:49" ht="29.1" customHeight="1">
      <c r="A17" s="7">
        <v>13</v>
      </c>
      <c r="B17" s="185"/>
      <c r="C17" s="185"/>
      <c r="D17" s="187"/>
      <c r="E17" s="290"/>
      <c r="G17" s="293">
        <v>13</v>
      </c>
      <c r="H17" s="424">
        <v>7</v>
      </c>
      <c r="I17" s="39" t="str">
        <f t="shared" si="0"/>
        <v/>
      </c>
      <c r="J17" s="39">
        <f>IF(M17+M18=0,0,IF(M17=M18,2,IF(M17&lt;M18,1,5)))</f>
        <v>0</v>
      </c>
      <c r="K17" s="39">
        <f>IF(N18="","",IF(OR(AND(N18&gt;0,N18&lt;5)),1,0))</f>
        <v>0</v>
      </c>
      <c r="L17" s="39">
        <f t="shared" si="1"/>
        <v>0</v>
      </c>
      <c r="M17" s="122"/>
      <c r="N17" s="8">
        <f t="shared" ref="N17" si="47">SUM(M17-M18)</f>
        <v>0</v>
      </c>
      <c r="O17" s="87"/>
      <c r="P17" s="431">
        <v>3</v>
      </c>
      <c r="Q17" s="61" t="str">
        <f>IF(M11=M12," ",IF(M11&lt;M12,I11,I12))</f>
        <v xml:space="preserve"> </v>
      </c>
      <c r="R17" s="66">
        <f>IF(U17+U18=0,0,IF(U17=U18,2,IF(U17&lt;U18,1,5)))</f>
        <v>0</v>
      </c>
      <c r="S17" s="39">
        <f>IF(V18="","",IF(OR(AND(V18&gt;0,V18&lt;5)),1,0))</f>
        <v>0</v>
      </c>
      <c r="T17" s="39">
        <f t="shared" si="2"/>
        <v>0</v>
      </c>
      <c r="U17" s="122"/>
      <c r="V17" s="8">
        <f t="shared" ref="V17" si="48">SUM(U17-U18)</f>
        <v>0</v>
      </c>
      <c r="W17" s="1"/>
      <c r="X17" s="447">
        <v>7</v>
      </c>
      <c r="Y17" s="147" t="str">
        <f>IF(U19=U20," ",IF(U19&gt;U20,Q19,Q20))</f>
        <v xml:space="preserve"> </v>
      </c>
      <c r="Z17" s="66">
        <f>IF(AC17+AC18=0,0,IF(AC17=AC18,2,IF(AC17&lt;AC18,1,5)))</f>
        <v>0</v>
      </c>
      <c r="AA17" s="39">
        <f>IF(AD18="","",IF(OR(AND(AD18&gt;0,AD18&lt;5)),1,0))</f>
        <v>0</v>
      </c>
      <c r="AB17" s="39">
        <f t="shared" si="3"/>
        <v>0</v>
      </c>
      <c r="AC17" s="122"/>
      <c r="AD17" s="8">
        <f t="shared" ref="AD17" si="49">SUM(AC17-AC18)</f>
        <v>0</v>
      </c>
      <c r="AE17" s="87"/>
      <c r="AF17" s="13">
        <v>13</v>
      </c>
      <c r="AG17" s="126" t="str">
        <f t="shared" si="12"/>
        <v/>
      </c>
      <c r="AH17" s="342">
        <f t="shared" si="4"/>
        <v>0</v>
      </c>
      <c r="AI17" s="181">
        <f t="shared" si="5"/>
        <v>0</v>
      </c>
      <c r="AJ17" s="36">
        <f t="shared" si="6"/>
        <v>0</v>
      </c>
      <c r="AK17" s="342">
        <f t="shared" si="13"/>
        <v>0</v>
      </c>
      <c r="AL17" s="36">
        <f t="shared" si="7"/>
        <v>0</v>
      </c>
      <c r="AM17"/>
      <c r="AN17" s="179" t="str">
        <f t="shared" si="14"/>
        <v/>
      </c>
      <c r="AO17"/>
      <c r="AP17" s="62" t="str">
        <f>IF(AG17="","",SMALL(AN$5:AN$22,ROWS(AH$5:AH17)))</f>
        <v/>
      </c>
      <c r="AQ17" s="64" t="str">
        <f>IF(AP17="","",IF(AND(AS16=AS17,AT16=AT17,AU16=AU17,AV16=AV17,AW16=AW17,AV16=AV17),AQ16,$AQ$5+12))</f>
        <v/>
      </c>
      <c r="AR17" s="62" t="str">
        <f t="shared" si="8"/>
        <v/>
      </c>
      <c r="AS17" s="64" t="str">
        <f t="shared" si="9"/>
        <v/>
      </c>
      <c r="AT17" s="239" t="str">
        <f t="shared" si="10"/>
        <v/>
      </c>
      <c r="AU17" s="274" t="str">
        <f t="shared" si="11"/>
        <v/>
      </c>
      <c r="AV17" s="345" t="str">
        <f t="shared" si="15"/>
        <v/>
      </c>
      <c r="AW17" s="137" t="str">
        <f t="shared" si="16"/>
        <v/>
      </c>
    </row>
    <row r="18" spans="1:49" ht="29.1" customHeight="1" thickBot="1">
      <c r="A18" s="7">
        <v>14</v>
      </c>
      <c r="B18" s="185"/>
      <c r="C18" s="185"/>
      <c r="D18" s="186"/>
      <c r="E18" s="290"/>
      <c r="G18" s="293">
        <v>14</v>
      </c>
      <c r="H18" s="425"/>
      <c r="I18" s="59" t="str">
        <f t="shared" si="0"/>
        <v/>
      </c>
      <c r="J18" s="40">
        <f>IF(M17+M18=0,0,IF(M17=M18,2,IF(M17&gt;M18,1,5)))</f>
        <v>0</v>
      </c>
      <c r="K18" s="59">
        <f>IF(N17="","",IF(OR(AND(N17&gt;0,N17&lt;5)),1,0))</f>
        <v>0</v>
      </c>
      <c r="L18" s="59">
        <f t="shared" si="1"/>
        <v>0</v>
      </c>
      <c r="M18" s="123"/>
      <c r="N18" s="9">
        <f t="shared" ref="N18" si="50">SUM(M18-M17)</f>
        <v>0</v>
      </c>
      <c r="O18" s="87"/>
      <c r="P18" s="432"/>
      <c r="Q18" s="94" t="str">
        <f>IF(M13=M14," ",IF(M13&lt;M14,I13,I14))</f>
        <v xml:space="preserve"> </v>
      </c>
      <c r="R18" s="67">
        <f>IF(U17+U18=0,0,IF(U17=U18,2,IF(U17&gt;U18,1,5)))</f>
        <v>0</v>
      </c>
      <c r="S18" s="59">
        <f>IF(V17="","",IF(OR(AND(V17&gt;0,V17&lt;5)),1,0))</f>
        <v>0</v>
      </c>
      <c r="T18" s="59">
        <f t="shared" si="2"/>
        <v>0</v>
      </c>
      <c r="U18" s="123"/>
      <c r="V18" s="9">
        <f t="shared" ref="V18" si="51">SUM(U18-U17)</f>
        <v>0</v>
      </c>
      <c r="W18" s="1"/>
      <c r="X18" s="448"/>
      <c r="Y18" s="46" t="str">
        <f>IF(U21=U22," ",IF(U21&gt;U22,Q21,Q22))</f>
        <v xml:space="preserve"> </v>
      </c>
      <c r="Z18" s="67">
        <f>IF(AC17+AC18=0,0,IF(AC17=AC18,2,IF(AC17&gt;AC18,1,5)))</f>
        <v>0</v>
      </c>
      <c r="AA18" s="59">
        <f>IF(AD17="","",IF(OR(AND(AD17&gt;0,AD17&lt;5)),1,0))</f>
        <v>0</v>
      </c>
      <c r="AB18" s="59">
        <f t="shared" si="3"/>
        <v>0</v>
      </c>
      <c r="AC18" s="123"/>
      <c r="AD18" s="9">
        <f t="shared" ref="AD18" si="52">SUM(AC18-AC17)</f>
        <v>0</v>
      </c>
      <c r="AE18" s="87"/>
      <c r="AF18" s="13">
        <v>14</v>
      </c>
      <c r="AG18" s="126" t="str">
        <f t="shared" si="12"/>
        <v/>
      </c>
      <c r="AH18" s="342">
        <f t="shared" si="4"/>
        <v>0</v>
      </c>
      <c r="AI18" s="181">
        <f t="shared" si="5"/>
        <v>0</v>
      </c>
      <c r="AJ18" s="36">
        <f t="shared" si="6"/>
        <v>0</v>
      </c>
      <c r="AK18" s="342">
        <f t="shared" si="13"/>
        <v>0</v>
      </c>
      <c r="AL18" s="36">
        <f t="shared" si="7"/>
        <v>0</v>
      </c>
      <c r="AM18"/>
      <c r="AN18" s="179" t="str">
        <f t="shared" si="14"/>
        <v/>
      </c>
      <c r="AO18"/>
      <c r="AP18" s="62" t="str">
        <f>IF(AG18="","",SMALL(AN$5:AN$22,ROWS(AH$5:AH18)))</f>
        <v/>
      </c>
      <c r="AQ18" s="64" t="str">
        <f>IF(AP18="","",IF(AND(AS17=AS18,AT17=AT18,AU17=AU18,AV17=AV18,AW17=AW18,AV17=AV18),AQ17,$AQ$5+13))</f>
        <v/>
      </c>
      <c r="AR18" s="62" t="str">
        <f t="shared" si="8"/>
        <v/>
      </c>
      <c r="AS18" s="64" t="str">
        <f t="shared" si="9"/>
        <v/>
      </c>
      <c r="AT18" s="239" t="str">
        <f t="shared" si="10"/>
        <v/>
      </c>
      <c r="AU18" s="274" t="str">
        <f t="shared" si="11"/>
        <v/>
      </c>
      <c r="AV18" s="345" t="str">
        <f t="shared" si="15"/>
        <v/>
      </c>
      <c r="AW18" s="137" t="str">
        <f t="shared" si="16"/>
        <v/>
      </c>
    </row>
    <row r="19" spans="1:49" ht="29.1" customHeight="1">
      <c r="A19" s="7">
        <v>15</v>
      </c>
      <c r="B19" s="188"/>
      <c r="C19" s="188"/>
      <c r="D19" s="186"/>
      <c r="E19" s="290"/>
      <c r="G19" s="293">
        <v>15</v>
      </c>
      <c r="H19" s="424">
        <v>8</v>
      </c>
      <c r="I19" s="39" t="str">
        <f t="shared" si="0"/>
        <v/>
      </c>
      <c r="J19" s="39">
        <f>IF(M19+M20=0,0,IF(M19=M20,2,IF(M19&lt;M20,1,5)))</f>
        <v>0</v>
      </c>
      <c r="K19" s="39">
        <f>IF(N20="","",IF(OR(AND(N20&gt;0,N20&lt;5)),1,0))</f>
        <v>0</v>
      </c>
      <c r="L19" s="39">
        <f t="shared" si="1"/>
        <v>0</v>
      </c>
      <c r="M19" s="122"/>
      <c r="N19" s="8">
        <f t="shared" ref="N19" si="53">SUM(M19-M20)</f>
        <v>0</v>
      </c>
      <c r="O19" s="87"/>
      <c r="P19" s="431">
        <v>2</v>
      </c>
      <c r="Q19" s="43" t="str">
        <f>IF(M15=M16," ",IF(M15&lt;M16,I15,I16))</f>
        <v xml:space="preserve"> </v>
      </c>
      <c r="R19" s="66">
        <f>IF(U19+U20=0,0,IF(U19=U20,2,IF(U19&lt;U20,1,5)))</f>
        <v>0</v>
      </c>
      <c r="S19" s="39">
        <f>IF(V20="","",IF(OR(AND(V20&gt;0,V20&lt;5)),1,0))</f>
        <v>0</v>
      </c>
      <c r="T19" s="39">
        <f t="shared" si="2"/>
        <v>0</v>
      </c>
      <c r="U19" s="122"/>
      <c r="V19" s="8">
        <f t="shared" ref="V19" si="54">SUM(U19-U20)</f>
        <v>0</v>
      </c>
      <c r="W19" s="1"/>
      <c r="X19" s="447">
        <v>6</v>
      </c>
      <c r="Y19" s="61" t="str">
        <f>IF(U15=U16," ",IF(U15&lt;U16,Q15,Q16))</f>
        <v xml:space="preserve"> </v>
      </c>
      <c r="Z19" s="66">
        <f>IF(AC19+AC20=0,0,IF(AC19=AC20,2,IF(AC19&lt;AC20,1,5)))</f>
        <v>0</v>
      </c>
      <c r="AA19" s="39">
        <f>IF(AD20="","",IF(OR(AND(AD20&gt;0,AD20&lt;5)),1,0))</f>
        <v>0</v>
      </c>
      <c r="AB19" s="39">
        <f t="shared" si="3"/>
        <v>0</v>
      </c>
      <c r="AC19" s="122"/>
      <c r="AD19" s="8">
        <f t="shared" ref="AD19" si="55">SUM(AC19-AC20)</f>
        <v>0</v>
      </c>
      <c r="AE19" s="87"/>
      <c r="AF19" s="13">
        <v>15</v>
      </c>
      <c r="AG19" s="126" t="str">
        <f t="shared" si="12"/>
        <v/>
      </c>
      <c r="AH19" s="342">
        <f t="shared" si="4"/>
        <v>0</v>
      </c>
      <c r="AI19" s="181">
        <f t="shared" si="5"/>
        <v>0</v>
      </c>
      <c r="AJ19" s="36">
        <f t="shared" si="6"/>
        <v>0</v>
      </c>
      <c r="AK19" s="342">
        <f t="shared" si="13"/>
        <v>0</v>
      </c>
      <c r="AL19" s="36">
        <f t="shared" si="7"/>
        <v>0</v>
      </c>
      <c r="AM19"/>
      <c r="AN19" s="179" t="str">
        <f t="shared" si="14"/>
        <v/>
      </c>
      <c r="AO19"/>
      <c r="AP19" s="62" t="str">
        <f>IF(AG19="","",SMALL(AN$5:AN$22,ROWS(AH$5:AH19)))</f>
        <v/>
      </c>
      <c r="AQ19" s="64" t="str">
        <f>IF(AP19="","",IF(AND(AS18=AS19,AT18=AT19,AU18=AU19,AV18=AV19,AW18=AW19,AV18=AV19),AQ18,$AQ$5+14))</f>
        <v/>
      </c>
      <c r="AR19" s="62" t="str">
        <f t="shared" si="8"/>
        <v/>
      </c>
      <c r="AS19" s="64" t="str">
        <f t="shared" si="9"/>
        <v/>
      </c>
      <c r="AT19" s="239" t="str">
        <f t="shared" si="10"/>
        <v/>
      </c>
      <c r="AU19" s="274" t="str">
        <f t="shared" si="11"/>
        <v/>
      </c>
      <c r="AV19" s="345" t="str">
        <f t="shared" si="15"/>
        <v/>
      </c>
      <c r="AW19" s="137" t="str">
        <f t="shared" si="16"/>
        <v/>
      </c>
    </row>
    <row r="20" spans="1:49" ht="29.1" customHeight="1" thickBot="1">
      <c r="A20" s="7">
        <v>16</v>
      </c>
      <c r="B20" s="243"/>
      <c r="C20" s="185"/>
      <c r="D20" s="186"/>
      <c r="E20" s="290"/>
      <c r="G20" s="293">
        <v>16</v>
      </c>
      <c r="H20" s="425"/>
      <c r="I20" s="59" t="str">
        <f t="shared" si="0"/>
        <v/>
      </c>
      <c r="J20" s="40">
        <f>IF(M19+M20=0,0,IF(M19=M20,2,IF(M19&gt;M20,1,5)))</f>
        <v>0</v>
      </c>
      <c r="K20" s="124">
        <f>IF(N19="","",IF(OR(AND(N19&gt;0,N19&lt;5)),1,0))</f>
        <v>0</v>
      </c>
      <c r="L20" s="124">
        <f t="shared" si="1"/>
        <v>0</v>
      </c>
      <c r="M20" s="123"/>
      <c r="N20" s="9">
        <f t="shared" ref="N20" si="56">SUM(M20-M19)</f>
        <v>0</v>
      </c>
      <c r="O20" s="87"/>
      <c r="P20" s="432"/>
      <c r="Q20" s="68" t="str">
        <f>IF(M17=M18," ",IF(M17&lt;M18,I17,I18))</f>
        <v xml:space="preserve"> </v>
      </c>
      <c r="R20" s="67">
        <f>IF(U19+U20=0,0,IF(U19=U20,2,IF(U19&gt;U20,1,5)))</f>
        <v>0</v>
      </c>
      <c r="S20" s="124">
        <f>IF(V19="","",IF(OR(AND(V19&gt;0,V19&lt;5)),1,0))</f>
        <v>0</v>
      </c>
      <c r="T20" s="124">
        <f t="shared" si="2"/>
        <v>0</v>
      </c>
      <c r="U20" s="123"/>
      <c r="V20" s="9">
        <f t="shared" ref="V20" si="57">SUM(U20-U19)</f>
        <v>0</v>
      </c>
      <c r="W20" s="1"/>
      <c r="X20" s="448"/>
      <c r="Y20" s="94" t="str">
        <f>IF(U17=U18," ",IF(U17&lt;U18,Q17,Q18))</f>
        <v xml:space="preserve"> </v>
      </c>
      <c r="Z20" s="67">
        <f>IF(AC19+AC20=0,0,IF(AC19=AC20,2,IF(AC19&gt;AC20,1,5)))</f>
        <v>0</v>
      </c>
      <c r="AA20" s="124">
        <f>IF(AD19="","",IF(OR(AND(AD19&gt;0,AD19&lt;5)),1,0))</f>
        <v>0</v>
      </c>
      <c r="AB20" s="124">
        <f t="shared" si="3"/>
        <v>0</v>
      </c>
      <c r="AC20" s="123"/>
      <c r="AD20" s="9">
        <f t="shared" ref="AD20" si="58">SUM(AC20-AC19)</f>
        <v>0</v>
      </c>
      <c r="AE20" s="87"/>
      <c r="AF20" s="13">
        <v>16</v>
      </c>
      <c r="AG20" s="126" t="str">
        <f t="shared" si="12"/>
        <v/>
      </c>
      <c r="AH20" s="342">
        <f t="shared" si="4"/>
        <v>0</v>
      </c>
      <c r="AI20" s="181">
        <f t="shared" si="5"/>
        <v>0</v>
      </c>
      <c r="AJ20" s="36">
        <f t="shared" si="6"/>
        <v>0</v>
      </c>
      <c r="AK20" s="342">
        <f t="shared" si="13"/>
        <v>0</v>
      </c>
      <c r="AL20" s="36">
        <f t="shared" si="7"/>
        <v>0</v>
      </c>
      <c r="AM20"/>
      <c r="AN20" s="179" t="str">
        <f t="shared" si="14"/>
        <v/>
      </c>
      <c r="AO20"/>
      <c r="AP20" s="62" t="str">
        <f>IF(AG20="","",SMALL(AN$5:AN$22,ROWS(AH$5:AH20)))</f>
        <v/>
      </c>
      <c r="AQ20" s="64" t="str">
        <f>IF(AP20="","",IF(AND(AS19=AS20,AT19=AT20,AU19=AU20,AV19=AV20,AW19=AW20,AV19=AV20),AQ19,$AQ$5+15))</f>
        <v/>
      </c>
      <c r="AR20" s="62" t="str">
        <f t="shared" si="8"/>
        <v/>
      </c>
      <c r="AS20" s="64" t="str">
        <f t="shared" si="9"/>
        <v/>
      </c>
      <c r="AT20" s="239" t="str">
        <f t="shared" si="10"/>
        <v/>
      </c>
      <c r="AU20" s="274" t="str">
        <f t="shared" si="11"/>
        <v/>
      </c>
      <c r="AV20" s="345" t="str">
        <f t="shared" si="15"/>
        <v/>
      </c>
      <c r="AW20" s="137" t="str">
        <f t="shared" si="16"/>
        <v/>
      </c>
    </row>
    <row r="21" spans="1:49" ht="29.1" customHeight="1">
      <c r="A21" s="7">
        <v>17</v>
      </c>
      <c r="B21" s="188"/>
      <c r="C21" s="188"/>
      <c r="D21" s="242"/>
      <c r="E21" s="290"/>
      <c r="G21" s="293">
        <v>17</v>
      </c>
      <c r="H21" s="424">
        <v>9</v>
      </c>
      <c r="I21" s="39" t="str">
        <f t="shared" si="0"/>
        <v/>
      </c>
      <c r="J21" s="39">
        <f>IF(M21+M22=0,0,IF(M21=M22,2,IF(M21&lt;M22,1,5)))</f>
        <v>0</v>
      </c>
      <c r="K21" s="39">
        <f>IF(N22="","",IF(OR(AND(N22&gt;0,N22&lt;5)),1,0))</f>
        <v>0</v>
      </c>
      <c r="L21" s="39">
        <f t="shared" si="1"/>
        <v>0</v>
      </c>
      <c r="M21" s="122"/>
      <c r="N21" s="8">
        <f t="shared" ref="N21" si="59">SUM(M21-M22)</f>
        <v>0</v>
      </c>
      <c r="O21" s="87"/>
      <c r="P21" s="431">
        <v>1</v>
      </c>
      <c r="Q21" s="61" t="str">
        <f>IF(M19=M20," ",IF(M19&lt;M20,I19,I20))</f>
        <v xml:space="preserve"> </v>
      </c>
      <c r="R21" s="66">
        <f>IF(U21+U22=0,0,IF(U21=U22,2,IF(U21&lt;U22,1,5)))</f>
        <v>0</v>
      </c>
      <c r="S21" s="39">
        <f>IF(V22="","",IF(OR(AND(V22&gt;0,V22&lt;5)),1,0))</f>
        <v>0</v>
      </c>
      <c r="T21" s="39">
        <f>IF(V21="","",IF(OR(AND(V21&lt;14,V21&gt;7)),1,0))</f>
        <v>0</v>
      </c>
      <c r="U21" s="122"/>
      <c r="V21" s="8">
        <f t="shared" ref="V21" si="60">SUM(U21-U22)</f>
        <v>0</v>
      </c>
      <c r="W21" s="1"/>
      <c r="X21" s="447">
        <v>5</v>
      </c>
      <c r="Y21" s="43" t="str">
        <f>IF(U19=U20," ",IF(U19&lt;U20,Q19,Q20))</f>
        <v xml:space="preserve"> </v>
      </c>
      <c r="Z21" s="66">
        <f>IF(AC21+AC22=0,0,IF(AC21=AC22,2,IF(AC21&lt;AC22,1,5)))</f>
        <v>0</v>
      </c>
      <c r="AA21" s="39">
        <f>IF(AD22="","",IF(OR(AND(AD22&gt;0,AD22&lt;5)),1,0))</f>
        <v>0</v>
      </c>
      <c r="AB21" s="39">
        <f t="shared" si="3"/>
        <v>0</v>
      </c>
      <c r="AC21" s="122"/>
      <c r="AD21" s="8">
        <f t="shared" ref="AD21" si="61">SUM(AC21-AC22)</f>
        <v>0</v>
      </c>
      <c r="AE21" s="87"/>
      <c r="AF21" s="13">
        <v>17</v>
      </c>
      <c r="AG21" s="126" t="str">
        <f t="shared" si="12"/>
        <v/>
      </c>
      <c r="AH21" s="342">
        <f t="shared" si="4"/>
        <v>0</v>
      </c>
      <c r="AI21" s="181">
        <f t="shared" si="5"/>
        <v>0</v>
      </c>
      <c r="AJ21" s="36">
        <f t="shared" si="6"/>
        <v>0</v>
      </c>
      <c r="AK21" s="342">
        <f t="shared" si="13"/>
        <v>0</v>
      </c>
      <c r="AL21" s="36">
        <f t="shared" si="7"/>
        <v>0</v>
      </c>
      <c r="AM21"/>
      <c r="AN21" s="179" t="str">
        <f t="shared" si="14"/>
        <v/>
      </c>
      <c r="AO21"/>
      <c r="AP21" s="62" t="str">
        <f>IF(AG21="","",SMALL(AN$5:AN$22,ROWS(AH$5:AH21)))</f>
        <v/>
      </c>
      <c r="AQ21" s="64" t="str">
        <f>IF(AP21="","",IF(AND(AS20=AS21,AT20=AT21,AU20=AU21,AV20=AV21,AW20=AW21,AV20=AV21),AQ20,$AQ$5+16))</f>
        <v/>
      </c>
      <c r="AR21" s="62" t="str">
        <f t="shared" si="8"/>
        <v/>
      </c>
      <c r="AS21" s="64" t="str">
        <f t="shared" si="9"/>
        <v/>
      </c>
      <c r="AT21" s="239" t="str">
        <f t="shared" si="10"/>
        <v/>
      </c>
      <c r="AU21" s="274" t="str">
        <f t="shared" si="11"/>
        <v/>
      </c>
      <c r="AV21" s="345" t="str">
        <f t="shared" si="15"/>
        <v/>
      </c>
      <c r="AW21" s="137" t="str">
        <f t="shared" si="16"/>
        <v/>
      </c>
    </row>
    <row r="22" spans="1:49" ht="29.1" customHeight="1" thickBot="1">
      <c r="A22" s="10">
        <v>18</v>
      </c>
      <c r="B22" s="244"/>
      <c r="C22" s="189"/>
      <c r="D22" s="241"/>
      <c r="E22" s="291"/>
      <c r="G22" s="293">
        <v>18</v>
      </c>
      <c r="H22" s="425"/>
      <c r="I22" s="124" t="str">
        <f t="shared" si="0"/>
        <v/>
      </c>
      <c r="J22" s="40">
        <f>IF(M21+M22=0,0,IF(M21=M22,2,IF(M21&gt;M22,1,5)))</f>
        <v>0</v>
      </c>
      <c r="K22" s="124">
        <f>IF(N21="","",IF(OR(AND(N21&gt;0,N21&lt;5)),1,0))</f>
        <v>0</v>
      </c>
      <c r="L22" s="124">
        <f t="shared" si="1"/>
        <v>0</v>
      </c>
      <c r="M22" s="123"/>
      <c r="N22" s="9">
        <f t="shared" ref="N22" si="62">SUM(M22-M21)</f>
        <v>0</v>
      </c>
      <c r="O22" s="87"/>
      <c r="P22" s="432"/>
      <c r="Q22" s="68" t="str">
        <f>IF(M21=M22," ",IF(M21&lt;M22,I21,I22))</f>
        <v xml:space="preserve"> </v>
      </c>
      <c r="R22" s="67">
        <f>IF(U21+U22=0,0,IF(U21=U22,2,IF(U21&gt;U22,1,5)))</f>
        <v>0</v>
      </c>
      <c r="S22" s="124">
        <f>IF(V21="","",IF(OR(AND(V21&gt;0,V21&lt;5)),1,0))</f>
        <v>0</v>
      </c>
      <c r="T22" s="124">
        <f t="shared" si="2"/>
        <v>0</v>
      </c>
      <c r="U22" s="123"/>
      <c r="V22" s="9">
        <f t="shared" ref="V22" si="63">SUM(U22-U21)</f>
        <v>0</v>
      </c>
      <c r="W22" s="1"/>
      <c r="X22" s="448"/>
      <c r="Y22" s="72" t="str">
        <f>IF(U21=U22," ",IF(U21&lt;U22,Q21,Q22))</f>
        <v xml:space="preserve"> </v>
      </c>
      <c r="Z22" s="67">
        <f>IF(AC21+AC22=0,0,IF(AC21=AC22,2,IF(AC21&gt;AC22,1,5)))</f>
        <v>0</v>
      </c>
      <c r="AA22" s="124">
        <f>IF(AD21="","",IF(OR(AND(AD21&gt;0,AD21&lt;5)),1,0))</f>
        <v>0</v>
      </c>
      <c r="AB22" s="124">
        <f t="shared" si="3"/>
        <v>0</v>
      </c>
      <c r="AC22" s="123"/>
      <c r="AD22" s="9">
        <f t="shared" ref="AD22" si="64">SUM(AC22-AC21)</f>
        <v>0</v>
      </c>
      <c r="AE22" s="87"/>
      <c r="AF22" s="33">
        <v>18</v>
      </c>
      <c r="AG22" s="9" t="str">
        <f t="shared" si="12"/>
        <v/>
      </c>
      <c r="AH22" s="343">
        <f t="shared" si="4"/>
        <v>0</v>
      </c>
      <c r="AI22" s="333">
        <f t="shared" si="5"/>
        <v>0</v>
      </c>
      <c r="AJ22" s="35">
        <f t="shared" si="6"/>
        <v>0</v>
      </c>
      <c r="AK22" s="343">
        <f t="shared" si="13"/>
        <v>0</v>
      </c>
      <c r="AL22" s="35">
        <f t="shared" si="7"/>
        <v>0</v>
      </c>
      <c r="AM22"/>
      <c r="AN22" s="179" t="str">
        <f t="shared" si="14"/>
        <v/>
      </c>
      <c r="AO22"/>
      <c r="AP22" s="78" t="str">
        <f>IF(AG22="","",SMALL(AN$5:AN$22,ROWS(AH$5:AH22)))</f>
        <v/>
      </c>
      <c r="AQ22" s="78" t="str">
        <f>IF(AP22="","",IF(AND(AS21=AS22,AT21=AT22,AU21=AU22,AV21=AV22,AW21=AW22,AV21=AV22),AQ21,$AQ$5+17))</f>
        <v/>
      </c>
      <c r="AR22" s="78" t="str">
        <f t="shared" si="8"/>
        <v/>
      </c>
      <c r="AS22" s="78" t="str">
        <f t="shared" si="9"/>
        <v/>
      </c>
      <c r="AT22" s="240" t="str">
        <f t="shared" si="10"/>
        <v/>
      </c>
      <c r="AU22" s="275" t="str">
        <f t="shared" si="11"/>
        <v/>
      </c>
      <c r="AV22" s="346" t="str">
        <f t="shared" si="15"/>
        <v/>
      </c>
      <c r="AW22" s="138" t="str">
        <f t="shared" si="16"/>
        <v/>
      </c>
    </row>
    <row r="23" spans="1:49" ht="29.1" customHeight="1">
      <c r="E23" s="1">
        <f>SUM(E5:E22)</f>
        <v>0</v>
      </c>
      <c r="F23" s="1"/>
      <c r="G23" s="1"/>
      <c r="I23"/>
      <c r="J23" s="87">
        <f>SUM(J5:J22)</f>
        <v>0</v>
      </c>
      <c r="K23" s="87">
        <f>SUM(K5:K22)</f>
        <v>0</v>
      </c>
      <c r="L23" s="87">
        <f>SUM(L5:L22)</f>
        <v>0</v>
      </c>
      <c r="M23" s="1">
        <f>SUM(M5:M22)</f>
        <v>0</v>
      </c>
      <c r="N23" s="87">
        <f>SUM(N5:N22)</f>
        <v>0</v>
      </c>
      <c r="O23" s="87"/>
      <c r="Q23" s="87"/>
      <c r="R23" s="87">
        <f>SUM(R5:R22)</f>
        <v>0</v>
      </c>
      <c r="S23" s="87">
        <f>SUM(S5:S22)</f>
        <v>0</v>
      </c>
      <c r="T23" s="87">
        <f>SUM(T5:T22)</f>
        <v>0</v>
      </c>
      <c r="U23" s="1">
        <f>SUM(U5:U22)</f>
        <v>0</v>
      </c>
      <c r="V23" s="87">
        <f>SUM(V5:V22)</f>
        <v>0</v>
      </c>
      <c r="W23" s="1"/>
      <c r="Y23"/>
      <c r="Z23" s="87">
        <f>SUM(Z5:Z22)</f>
        <v>0</v>
      </c>
      <c r="AA23" s="87">
        <f>SUM(AA5:AA22)</f>
        <v>0</v>
      </c>
      <c r="AB23" s="87">
        <f>SUM(AB5:AB22)</f>
        <v>0</v>
      </c>
      <c r="AC23" s="1">
        <f>SUM(AC5:AC22)</f>
        <v>0</v>
      </c>
      <c r="AD23" s="87">
        <f>SUM(AD5:AD22)</f>
        <v>0</v>
      </c>
      <c r="AE23" s="87">
        <f>SUM(M23+U23+AC23)</f>
        <v>0</v>
      </c>
      <c r="AG23"/>
      <c r="AH23" s="226">
        <f>SUM(AH5:AH22)</f>
        <v>0</v>
      </c>
      <c r="AI23" s="87">
        <f>SUM(AI5:AI22)</f>
        <v>0</v>
      </c>
      <c r="AJ23" s="323">
        <f>SUM(AJ5:AJ22)</f>
        <v>0</v>
      </c>
      <c r="AK23" s="323">
        <f>SUM(AK5:AK22)</f>
        <v>0</v>
      </c>
      <c r="AL23" s="323">
        <f>SUM(AL5:AL22)</f>
        <v>0</v>
      </c>
      <c r="AM23" s="87"/>
      <c r="AN23" s="87"/>
      <c r="AO23" s="87"/>
      <c r="AP23" s="87"/>
      <c r="AQ23" s="87"/>
      <c r="AR23" s="87"/>
      <c r="AS23" s="226">
        <f>SUM(AS5:AS22)</f>
        <v>0</v>
      </c>
      <c r="AT23" s="87">
        <f>SUM(AT5:AT22)</f>
        <v>0</v>
      </c>
      <c r="AU23" s="323">
        <f>SUM(AU5:AU22)</f>
        <v>0</v>
      </c>
      <c r="AV23" s="362">
        <f>SUM(AV5:AV22)</f>
        <v>0</v>
      </c>
      <c r="AW23" s="358">
        <f>SUM(AW5:AW22)</f>
        <v>0</v>
      </c>
    </row>
    <row r="24" spans="1:49" ht="29.1" customHeight="1">
      <c r="E24" s="30">
        <v>171</v>
      </c>
      <c r="F24"/>
      <c r="G24" s="1"/>
      <c r="H24" s="236"/>
      <c r="I24" s="237"/>
      <c r="J24" s="216">
        <v>54</v>
      </c>
      <c r="K24" s="216"/>
      <c r="L24" s="216"/>
      <c r="M24" s="217"/>
      <c r="N24" s="87" t="str">
        <f>IF(N23=0,"OK",ERREUR)</f>
        <v>OK</v>
      </c>
      <c r="O24" s="87"/>
      <c r="P24" s="236"/>
      <c r="Q24" s="216"/>
      <c r="R24" s="216">
        <v>36</v>
      </c>
      <c r="S24" s="216"/>
      <c r="T24" s="216"/>
      <c r="U24" s="217"/>
      <c r="V24" s="87" t="str">
        <f>IF(V23=0,"OK",ERREUR)</f>
        <v>OK</v>
      </c>
      <c r="W24" s="217"/>
      <c r="X24" s="236"/>
      <c r="Y24" s="237"/>
      <c r="Z24" s="216">
        <v>36</v>
      </c>
      <c r="AA24" s="216"/>
      <c r="AB24" s="216"/>
      <c r="AC24" s="217"/>
      <c r="AD24" s="87" t="str">
        <f>IF(AD23=0,"OK",ERREUR)</f>
        <v>OK</v>
      </c>
      <c r="AE24" s="216"/>
      <c r="AF24" s="217"/>
      <c r="AG24" s="216"/>
      <c r="AH24" s="227">
        <f>SUM(J23+K23+L23+R23+S23+T23+Z23+AA23+AB23)</f>
        <v>0</v>
      </c>
      <c r="AI24" s="214" t="str">
        <f>IF(AI23=0,"OK","ERREUR")</f>
        <v>OK</v>
      </c>
      <c r="AJ24" s="227">
        <f>SUM(M23+U23+AC23)</f>
        <v>0</v>
      </c>
      <c r="AK24" s="227">
        <f>+S23+AA23+K23</f>
        <v>0</v>
      </c>
      <c r="AL24" s="227">
        <f>+L23+T23+AB23</f>
        <v>0</v>
      </c>
      <c r="AM24" s="216"/>
      <c r="AN24" s="216"/>
      <c r="AO24" s="216"/>
      <c r="AP24" s="216"/>
      <c r="AQ24" s="216"/>
      <c r="AR24" s="216"/>
      <c r="AS24" s="227">
        <f>+AH24</f>
        <v>0</v>
      </c>
      <c r="AT24" s="214" t="str">
        <f>IF(AT23=0,"OK","ERREUR")</f>
        <v>OK</v>
      </c>
      <c r="AU24" s="357">
        <f>+AJ24</f>
        <v>0</v>
      </c>
      <c r="AV24" s="361">
        <f>+AK24</f>
        <v>0</v>
      </c>
      <c r="AW24" s="359">
        <f>+AL24</f>
        <v>0</v>
      </c>
    </row>
    <row r="25" spans="1:49" ht="26.25" customHeight="1">
      <c r="C25" s="421" t="s">
        <v>77</v>
      </c>
      <c r="D25" s="421"/>
      <c r="G25" s="1"/>
      <c r="J25" s="1"/>
      <c r="K25" s="1"/>
      <c r="L25" s="1"/>
      <c r="M25" s="1"/>
      <c r="N25" s="1"/>
      <c r="O25" s="1"/>
      <c r="P25" s="1"/>
      <c r="R25" s="1"/>
      <c r="S25" s="1"/>
      <c r="T25" s="1"/>
      <c r="U25" s="1"/>
      <c r="V25" s="1"/>
      <c r="W25" s="1"/>
      <c r="X25" s="1"/>
      <c r="Y25" s="103"/>
      <c r="AE25" s="1"/>
      <c r="AF25" s="1"/>
      <c r="AG25" s="1"/>
      <c r="AH25" s="1"/>
      <c r="AI25" s="1"/>
      <c r="AJ25" s="1"/>
      <c r="AK25" s="1"/>
      <c r="AL25" s="1"/>
      <c r="AM25" s="1"/>
      <c r="AN25" s="1"/>
      <c r="AP25" s="1"/>
      <c r="AQ25" s="1"/>
      <c r="AR25" s="1"/>
      <c r="AS25" s="1"/>
      <c r="AT25" s="1"/>
      <c r="AU25" s="1"/>
    </row>
    <row r="26" spans="1:49" ht="26.25">
      <c r="A26" s="420" t="s">
        <v>119</v>
      </c>
      <c r="B26" s="420"/>
      <c r="C26" s="420"/>
      <c r="D26" s="430" t="s">
        <v>111</v>
      </c>
      <c r="E26" s="430"/>
      <c r="F26" s="430"/>
      <c r="G26" s="1"/>
      <c r="H26" s="1"/>
      <c r="I26" s="1"/>
      <c r="J26" s="1"/>
      <c r="K26" s="1"/>
      <c r="L26" s="1"/>
      <c r="M26" s="20"/>
      <c r="N26" s="20"/>
      <c r="O26" s="20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 s="1"/>
      <c r="AN26" s="1"/>
      <c r="AP26" s="1"/>
      <c r="AQ26" s="1"/>
      <c r="AR26" s="1"/>
      <c r="AS26" s="1"/>
      <c r="AT26" s="27"/>
    </row>
    <row r="27" spans="1:49" customFormat="1" ht="26.25" customHeight="1"/>
    <row r="28" spans="1:49" customFormat="1" ht="26.25" customHeight="1"/>
    <row r="29" spans="1:49" customFormat="1" ht="26.25" customHeight="1"/>
    <row r="30" spans="1:49" customFormat="1" ht="26.25" customHeight="1"/>
    <row r="31" spans="1:49" ht="26.25">
      <c r="A31" s="1"/>
      <c r="B31" s="1"/>
      <c r="C31" s="1"/>
      <c r="G31" s="1"/>
      <c r="H31" s="1"/>
      <c r="I31" s="1"/>
      <c r="J31" s="1"/>
      <c r="K31" s="1"/>
      <c r="L31" s="1"/>
      <c r="M31" s="20"/>
      <c r="N31" s="20"/>
      <c r="O31" s="20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 s="1"/>
      <c r="AN31" s="1"/>
      <c r="AP31" s="1"/>
      <c r="AQ31" s="1"/>
      <c r="AR31" s="27"/>
    </row>
    <row r="32" spans="1:49" ht="26.25">
      <c r="A32" s="19" t="s">
        <v>61</v>
      </c>
      <c r="B32" s="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69" t="s">
        <v>128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 s="1"/>
      <c r="AN32" s="1"/>
      <c r="AP32" s="1"/>
      <c r="AQ32" s="1"/>
      <c r="AR32" s="27"/>
    </row>
    <row r="33" spans="1:44" ht="26.25">
      <c r="A33" s="19" t="s">
        <v>141</v>
      </c>
      <c r="B33" s="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69" t="s">
        <v>129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 s="1"/>
      <c r="AN33" s="1"/>
      <c r="AP33" s="1"/>
      <c r="AQ33" s="1"/>
      <c r="AR33" s="1"/>
    </row>
    <row r="34" spans="1:44" ht="26.25">
      <c r="A34" s="19" t="s">
        <v>133</v>
      </c>
      <c r="B34" s="1"/>
      <c r="D34" s="20"/>
      <c r="E34" s="20"/>
      <c r="F34" s="20"/>
      <c r="G34" s="20"/>
      <c r="H34" s="20"/>
      <c r="I34" s="20"/>
      <c r="J34" s="20"/>
      <c r="K34" s="20"/>
      <c r="L34" s="20"/>
      <c r="M34" s="20"/>
      <c r="P34" s="269" t="s">
        <v>130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P34" s="1"/>
      <c r="AQ34" s="1"/>
      <c r="AR34" s="27"/>
    </row>
    <row r="35" spans="1:44" ht="26.25">
      <c r="A35" s="19" t="s">
        <v>134</v>
      </c>
      <c r="B35" s="1"/>
      <c r="D35" s="19"/>
      <c r="E35" s="20"/>
      <c r="F35" s="20"/>
      <c r="G35" s="20"/>
      <c r="H35" s="20"/>
      <c r="I35" s="20"/>
      <c r="J35" s="20"/>
      <c r="K35" s="20"/>
      <c r="L35" s="20"/>
      <c r="M35" s="20"/>
      <c r="P35" s="269" t="s">
        <v>131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P35" s="1"/>
      <c r="AQ35" s="1"/>
      <c r="AR35" s="27"/>
    </row>
    <row r="36" spans="1:44" ht="26.25">
      <c r="A36" s="19" t="s">
        <v>135</v>
      </c>
      <c r="B36" s="1"/>
      <c r="D36" s="20"/>
      <c r="E36" s="20"/>
      <c r="F36" s="20"/>
      <c r="I36" s="20"/>
      <c r="J36" s="20"/>
      <c r="K36" s="20"/>
      <c r="L36" s="20"/>
      <c r="M36" s="20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</row>
    <row r="37" spans="1:44" ht="26.25">
      <c r="A37" s="19" t="s">
        <v>97</v>
      </c>
      <c r="B37" s="1"/>
      <c r="D37" s="20"/>
      <c r="E37" s="20"/>
      <c r="F37" s="20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</row>
    <row r="38" spans="1:44" ht="18.75">
      <c r="Q38" s="1"/>
    </row>
    <row r="41" spans="1:44" ht="26.25">
      <c r="D41" s="20"/>
    </row>
    <row r="42" spans="1:44" ht="26.25">
      <c r="D42" s="20"/>
    </row>
    <row r="43" spans="1:44" ht="26.25">
      <c r="D43" s="20"/>
      <c r="E43" s="20"/>
      <c r="F43" s="20"/>
    </row>
    <row r="44" spans="1:44" ht="26.25">
      <c r="D44" s="1"/>
      <c r="E44" s="20"/>
      <c r="F44" s="20"/>
    </row>
    <row r="45" spans="1:44" ht="26.25">
      <c r="D45" s="20"/>
      <c r="E45" s="20"/>
      <c r="F45" s="20"/>
    </row>
    <row r="46" spans="1:44" ht="26.25">
      <c r="D46" s="20"/>
    </row>
    <row r="47" spans="1:44" ht="26.25">
      <c r="D47" s="19"/>
      <c r="E47" s="20"/>
      <c r="F47" s="20"/>
    </row>
    <row r="48" spans="1:44" ht="26.25">
      <c r="E48" s="20"/>
    </row>
  </sheetData>
  <sheetProtection sheet="1" formatCells="0" formatColumns="0" formatRows="0" insertColumns="0" insertRows="0" insertHyperlinks="0" deleteColumns="0" deleteRows="0" sort="0"/>
  <mergeCells count="45">
    <mergeCell ref="AV3:AV4"/>
    <mergeCell ref="AW3:AW4"/>
    <mergeCell ref="X15:X16"/>
    <mergeCell ref="H15:H16"/>
    <mergeCell ref="P15:P16"/>
    <mergeCell ref="H13:H14"/>
    <mergeCell ref="AH3:AJ3"/>
    <mergeCell ref="P9:P10"/>
    <mergeCell ref="X9:X10"/>
    <mergeCell ref="H9:H10"/>
    <mergeCell ref="K3:K4"/>
    <mergeCell ref="L3:L4"/>
    <mergeCell ref="S3:S4"/>
    <mergeCell ref="T3:T4"/>
    <mergeCell ref="AA3:AA4"/>
    <mergeCell ref="AB3:AB4"/>
    <mergeCell ref="A26:C26"/>
    <mergeCell ref="X13:X14"/>
    <mergeCell ref="A1:C1"/>
    <mergeCell ref="I1:M1"/>
    <mergeCell ref="D26:F26"/>
    <mergeCell ref="H5:H6"/>
    <mergeCell ref="P5:P6"/>
    <mergeCell ref="H11:H12"/>
    <mergeCell ref="P11:P12"/>
    <mergeCell ref="P7:P8"/>
    <mergeCell ref="P13:P14"/>
    <mergeCell ref="X5:X6"/>
    <mergeCell ref="H7:H8"/>
    <mergeCell ref="X7:X8"/>
    <mergeCell ref="C25:D25"/>
    <mergeCell ref="H21:H22"/>
    <mergeCell ref="P21:P22"/>
    <mergeCell ref="X21:X22"/>
    <mergeCell ref="H17:H18"/>
    <mergeCell ref="P17:P18"/>
    <mergeCell ref="X17:X18"/>
    <mergeCell ref="H19:H20"/>
    <mergeCell ref="P19:P20"/>
    <mergeCell ref="X19:X20"/>
    <mergeCell ref="AN3:AP3"/>
    <mergeCell ref="X11:X12"/>
    <mergeCell ref="AQ3:AU3"/>
    <mergeCell ref="AK3:AK4"/>
    <mergeCell ref="AL3:AL4"/>
  </mergeCells>
  <conditionalFormatting sqref="M5:M6">
    <cfRule type="iconSet" priority="144">
      <iconSet>
        <cfvo type="percent" val="0"/>
        <cfvo type="percent" val="12"/>
        <cfvo type="percent" val="13"/>
      </iconSet>
    </cfRule>
    <cfRule type="duplicateValues" dxfId="788" priority="145"/>
  </conditionalFormatting>
  <conditionalFormatting sqref="M7:M8">
    <cfRule type="duplicateValues" dxfId="787" priority="143"/>
    <cfRule type="iconSet" priority="142">
      <iconSet>
        <cfvo type="percent" val="0"/>
        <cfvo type="percent" val="12"/>
        <cfvo type="percent" val="13"/>
      </iconSet>
    </cfRule>
  </conditionalFormatting>
  <conditionalFormatting sqref="M9:M10">
    <cfRule type="duplicateValues" dxfId="786" priority="141"/>
    <cfRule type="iconSet" priority="140">
      <iconSet>
        <cfvo type="percent" val="0"/>
        <cfvo type="percent" val="12"/>
        <cfvo type="percent" val="13"/>
      </iconSet>
    </cfRule>
  </conditionalFormatting>
  <conditionalFormatting sqref="M11:M12">
    <cfRule type="duplicateValues" dxfId="785" priority="139"/>
    <cfRule type="iconSet" priority="138">
      <iconSet>
        <cfvo type="percent" val="0"/>
        <cfvo type="percent" val="12"/>
        <cfvo type="percent" val="13"/>
      </iconSet>
    </cfRule>
  </conditionalFormatting>
  <conditionalFormatting sqref="M13:M14">
    <cfRule type="duplicateValues" dxfId="784" priority="137"/>
    <cfRule type="iconSet" priority="136">
      <iconSet>
        <cfvo type="percent" val="0"/>
        <cfvo type="percent" val="12"/>
        <cfvo type="percent" val="13"/>
      </iconSet>
    </cfRule>
  </conditionalFormatting>
  <conditionalFormatting sqref="M15:M16">
    <cfRule type="duplicateValues" dxfId="783" priority="135"/>
    <cfRule type="iconSet" priority="134">
      <iconSet>
        <cfvo type="percent" val="0"/>
        <cfvo type="percent" val="12"/>
        <cfvo type="percent" val="13"/>
      </iconSet>
    </cfRule>
  </conditionalFormatting>
  <conditionalFormatting sqref="M17:M18">
    <cfRule type="iconSet" priority="132">
      <iconSet>
        <cfvo type="percent" val="0"/>
        <cfvo type="percent" val="12"/>
        <cfvo type="percent" val="13"/>
      </iconSet>
    </cfRule>
    <cfRule type="duplicateValues" dxfId="782" priority="133"/>
  </conditionalFormatting>
  <conditionalFormatting sqref="M19:M20">
    <cfRule type="iconSet" priority="130">
      <iconSet>
        <cfvo type="percent" val="0"/>
        <cfvo type="percent" val="12"/>
        <cfvo type="percent" val="13"/>
      </iconSet>
    </cfRule>
    <cfRule type="duplicateValues" dxfId="781" priority="131"/>
  </conditionalFormatting>
  <conditionalFormatting sqref="M21:M22">
    <cfRule type="duplicateValues" dxfId="780" priority="129"/>
    <cfRule type="iconSet" priority="128">
      <iconSet>
        <cfvo type="percent" val="0"/>
        <cfvo type="percent" val="12"/>
        <cfvo type="percent" val="13"/>
      </iconSet>
    </cfRule>
  </conditionalFormatting>
  <conditionalFormatting sqref="N24:O24 V24 AD24 AI24 AT24">
    <cfRule type="containsText" dxfId="779" priority="89" operator="containsText" text="ERREUR">
      <formula>NOT(ISERROR(SEARCH("ERREUR",N24)))</formula>
    </cfRule>
    <cfRule type="containsText" dxfId="778" priority="88" operator="containsText" text="OK">
      <formula>NOT(ISERROR(SEARCH("OK",N24)))</formula>
    </cfRule>
  </conditionalFormatting>
  <conditionalFormatting sqref="U5:U6">
    <cfRule type="duplicateValues" dxfId="777" priority="127"/>
    <cfRule type="duplicateValues" dxfId="776" priority="36"/>
    <cfRule type="iconSet" priority="35">
      <iconSet>
        <cfvo type="percent" val="0"/>
        <cfvo type="percent" val="12"/>
        <cfvo type="percent" val="13"/>
      </iconSet>
    </cfRule>
    <cfRule type="iconSet" priority="126">
      <iconSet>
        <cfvo type="percent" val="0"/>
        <cfvo type="percent" val="12"/>
        <cfvo type="percent" val="13"/>
      </iconSet>
    </cfRule>
  </conditionalFormatting>
  <conditionalFormatting sqref="U7:U8">
    <cfRule type="iconSet" priority="33">
      <iconSet>
        <cfvo type="percent" val="0"/>
        <cfvo type="percent" val="12"/>
        <cfvo type="percent" val="13"/>
      </iconSet>
    </cfRule>
    <cfRule type="duplicateValues" dxfId="775" priority="34"/>
    <cfRule type="iconSet" priority="124">
      <iconSet>
        <cfvo type="percent" val="0"/>
        <cfvo type="percent" val="12"/>
        <cfvo type="percent" val="13"/>
      </iconSet>
    </cfRule>
    <cfRule type="duplicateValues" dxfId="774" priority="125"/>
  </conditionalFormatting>
  <conditionalFormatting sqref="U9:U10">
    <cfRule type="iconSet" priority="31">
      <iconSet>
        <cfvo type="percent" val="0"/>
        <cfvo type="percent" val="12"/>
        <cfvo type="percent" val="13"/>
      </iconSet>
    </cfRule>
    <cfRule type="duplicateValues" dxfId="773" priority="32"/>
    <cfRule type="duplicateValues" dxfId="772" priority="123"/>
    <cfRule type="iconSet" priority="122">
      <iconSet>
        <cfvo type="percent" val="0"/>
        <cfvo type="percent" val="12"/>
        <cfvo type="percent" val="13"/>
      </iconSet>
    </cfRule>
  </conditionalFormatting>
  <conditionalFormatting sqref="U11:U12">
    <cfRule type="duplicateValues" dxfId="771" priority="30"/>
    <cfRule type="iconSet" priority="29">
      <iconSet>
        <cfvo type="percent" val="0"/>
        <cfvo type="percent" val="12"/>
        <cfvo type="percent" val="13"/>
      </iconSet>
    </cfRule>
    <cfRule type="iconSet" priority="120">
      <iconSet>
        <cfvo type="percent" val="0"/>
        <cfvo type="percent" val="12"/>
        <cfvo type="percent" val="13"/>
      </iconSet>
    </cfRule>
    <cfRule type="duplicateValues" dxfId="770" priority="121"/>
  </conditionalFormatting>
  <conditionalFormatting sqref="U13:U14">
    <cfRule type="iconSet" priority="118">
      <iconSet>
        <cfvo type="percent" val="0"/>
        <cfvo type="percent" val="12"/>
        <cfvo type="percent" val="13"/>
      </iconSet>
    </cfRule>
    <cfRule type="duplicateValues" dxfId="769" priority="119"/>
    <cfRule type="iconSet" priority="27">
      <iconSet>
        <cfvo type="percent" val="0"/>
        <cfvo type="percent" val="12"/>
        <cfvo type="percent" val="13"/>
      </iconSet>
    </cfRule>
    <cfRule type="duplicateValues" dxfId="768" priority="28"/>
  </conditionalFormatting>
  <conditionalFormatting sqref="U15:U16">
    <cfRule type="iconSet" priority="25">
      <iconSet>
        <cfvo type="percent" val="0"/>
        <cfvo type="percent" val="12"/>
        <cfvo type="percent" val="13"/>
      </iconSet>
    </cfRule>
    <cfRule type="duplicateValues" dxfId="767" priority="26"/>
    <cfRule type="duplicateValues" dxfId="766" priority="117"/>
    <cfRule type="iconSet" priority="116">
      <iconSet>
        <cfvo type="percent" val="0"/>
        <cfvo type="percent" val="12"/>
        <cfvo type="percent" val="13"/>
      </iconSet>
    </cfRule>
  </conditionalFormatting>
  <conditionalFormatting sqref="U17:U18">
    <cfRule type="iconSet" priority="114">
      <iconSet>
        <cfvo type="percent" val="0"/>
        <cfvo type="percent" val="12"/>
        <cfvo type="percent" val="13"/>
      </iconSet>
    </cfRule>
    <cfRule type="duplicateValues" dxfId="765" priority="24"/>
    <cfRule type="iconSet" priority="23">
      <iconSet>
        <cfvo type="percent" val="0"/>
        <cfvo type="percent" val="12"/>
        <cfvo type="percent" val="13"/>
      </iconSet>
    </cfRule>
    <cfRule type="duplicateValues" dxfId="764" priority="115"/>
  </conditionalFormatting>
  <conditionalFormatting sqref="U19:U20">
    <cfRule type="duplicateValues" dxfId="763" priority="113"/>
    <cfRule type="duplicateValues" dxfId="762" priority="22"/>
    <cfRule type="iconSet" priority="21">
      <iconSet>
        <cfvo type="percent" val="0"/>
        <cfvo type="percent" val="12"/>
        <cfvo type="percent" val="13"/>
      </iconSet>
    </cfRule>
    <cfRule type="iconSet" priority="112">
      <iconSet>
        <cfvo type="percent" val="0"/>
        <cfvo type="percent" val="12"/>
        <cfvo type="percent" val="13"/>
      </iconSet>
    </cfRule>
  </conditionalFormatting>
  <conditionalFormatting sqref="U21:U22">
    <cfRule type="duplicateValues" dxfId="761" priority="111"/>
    <cfRule type="iconSet" priority="110">
      <iconSet>
        <cfvo type="percent" val="0"/>
        <cfvo type="percent" val="12"/>
        <cfvo type="percent" val="13"/>
      </iconSet>
    </cfRule>
    <cfRule type="duplicateValues" dxfId="760" priority="20"/>
    <cfRule type="iconSet" priority="19">
      <iconSet>
        <cfvo type="percent" val="0"/>
        <cfvo type="percent" val="12"/>
        <cfvo type="percent" val="13"/>
      </iconSet>
    </cfRule>
  </conditionalFormatting>
  <conditionalFormatting sqref="AC5:AC6">
    <cfRule type="duplicateValues" dxfId="759" priority="18"/>
    <cfRule type="iconSet" priority="17">
      <iconSet>
        <cfvo type="percent" val="0"/>
        <cfvo type="percent" val="12"/>
        <cfvo type="percent" val="13"/>
      </iconSet>
    </cfRule>
    <cfRule type="iconSet" priority="108">
      <iconSet>
        <cfvo type="percent" val="0"/>
        <cfvo type="percent" val="12"/>
        <cfvo type="percent" val="13"/>
      </iconSet>
    </cfRule>
    <cfRule type="duplicateValues" dxfId="758" priority="109"/>
  </conditionalFormatting>
  <conditionalFormatting sqref="AC7:AC8">
    <cfRule type="duplicateValues" dxfId="757" priority="107"/>
    <cfRule type="duplicateValues" dxfId="756" priority="16"/>
    <cfRule type="iconSet" priority="15">
      <iconSet>
        <cfvo type="percent" val="0"/>
        <cfvo type="percent" val="12"/>
        <cfvo type="percent" val="13"/>
      </iconSet>
    </cfRule>
    <cfRule type="iconSet" priority="106">
      <iconSet>
        <cfvo type="percent" val="0"/>
        <cfvo type="percent" val="12"/>
        <cfvo type="percent" val="13"/>
      </iconSet>
    </cfRule>
  </conditionalFormatting>
  <conditionalFormatting sqref="AC9:AC10">
    <cfRule type="duplicateValues" dxfId="755" priority="105"/>
    <cfRule type="duplicateValues" dxfId="754" priority="14"/>
    <cfRule type="iconSet" priority="13">
      <iconSet>
        <cfvo type="percent" val="0"/>
        <cfvo type="percent" val="12"/>
        <cfvo type="percent" val="13"/>
      </iconSet>
    </cfRule>
    <cfRule type="iconSet" priority="104">
      <iconSet>
        <cfvo type="percent" val="0"/>
        <cfvo type="percent" val="12"/>
        <cfvo type="percent" val="13"/>
      </iconSet>
    </cfRule>
  </conditionalFormatting>
  <conditionalFormatting sqref="AC11:AC12">
    <cfRule type="duplicateValues" dxfId="753" priority="12"/>
    <cfRule type="iconSet" priority="11">
      <iconSet>
        <cfvo type="percent" val="0"/>
        <cfvo type="percent" val="12"/>
        <cfvo type="percent" val="13"/>
      </iconSet>
    </cfRule>
    <cfRule type="iconSet" priority="102">
      <iconSet>
        <cfvo type="percent" val="0"/>
        <cfvo type="percent" val="12"/>
        <cfvo type="percent" val="13"/>
      </iconSet>
    </cfRule>
    <cfRule type="duplicateValues" dxfId="752" priority="103"/>
  </conditionalFormatting>
  <conditionalFormatting sqref="AC13:AC14">
    <cfRule type="duplicateValues" dxfId="751" priority="10"/>
    <cfRule type="iconSet" priority="9">
      <iconSet>
        <cfvo type="percent" val="0"/>
        <cfvo type="percent" val="12"/>
        <cfvo type="percent" val="13"/>
      </iconSet>
    </cfRule>
    <cfRule type="iconSet" priority="100">
      <iconSet>
        <cfvo type="percent" val="0"/>
        <cfvo type="percent" val="12"/>
        <cfvo type="percent" val="13"/>
      </iconSet>
    </cfRule>
    <cfRule type="duplicateValues" dxfId="750" priority="101"/>
  </conditionalFormatting>
  <conditionalFormatting sqref="AC15:AC16">
    <cfRule type="duplicateValues" dxfId="749" priority="8"/>
    <cfRule type="iconSet" priority="7">
      <iconSet>
        <cfvo type="percent" val="0"/>
        <cfvo type="percent" val="12"/>
        <cfvo type="percent" val="13"/>
      </iconSet>
    </cfRule>
    <cfRule type="duplicateValues" dxfId="748" priority="99"/>
    <cfRule type="iconSet" priority="98">
      <iconSet>
        <cfvo type="percent" val="0"/>
        <cfvo type="percent" val="12"/>
        <cfvo type="percent" val="13"/>
      </iconSet>
    </cfRule>
  </conditionalFormatting>
  <conditionalFormatting sqref="AC17:AC18">
    <cfRule type="duplicateValues" dxfId="747" priority="6"/>
    <cfRule type="iconSet" priority="5">
      <iconSet>
        <cfvo type="percent" val="0"/>
        <cfvo type="percent" val="12"/>
        <cfvo type="percent" val="13"/>
      </iconSet>
    </cfRule>
    <cfRule type="iconSet" priority="96">
      <iconSet>
        <cfvo type="percent" val="0"/>
        <cfvo type="percent" val="12"/>
        <cfvo type="percent" val="13"/>
      </iconSet>
    </cfRule>
    <cfRule type="duplicateValues" dxfId="746" priority="97"/>
  </conditionalFormatting>
  <conditionalFormatting sqref="AC19:AC20">
    <cfRule type="duplicateValues" dxfId="745" priority="4"/>
    <cfRule type="iconSet" priority="3">
      <iconSet>
        <cfvo type="percent" val="0"/>
        <cfvo type="percent" val="12"/>
        <cfvo type="percent" val="13"/>
      </iconSet>
    </cfRule>
    <cfRule type="duplicateValues" dxfId="744" priority="95"/>
    <cfRule type="iconSet" priority="94">
      <iconSet>
        <cfvo type="percent" val="0"/>
        <cfvo type="percent" val="12"/>
        <cfvo type="percent" val="13"/>
      </iconSet>
    </cfRule>
  </conditionalFormatting>
  <conditionalFormatting sqref="AC21:AC22">
    <cfRule type="iconSet" priority="1">
      <iconSet>
        <cfvo type="percent" val="0"/>
        <cfvo type="percent" val="12"/>
        <cfvo type="percent" val="13"/>
      </iconSet>
    </cfRule>
    <cfRule type="duplicateValues" dxfId="743" priority="2"/>
    <cfRule type="duplicateValues" dxfId="742" priority="93"/>
    <cfRule type="iconSet" priority="92">
      <iconSet>
        <cfvo type="percent" val="0"/>
        <cfvo type="percent" val="12"/>
        <cfvo type="percent" val="13"/>
      </iconSet>
    </cfRule>
  </conditionalFormatting>
  <conditionalFormatting sqref="AT23 AI23 V23 AD23 N23:O23">
    <cfRule type="colorScale" priority="90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Q5:AQ22">
    <cfRule type="duplicateValues" dxfId="741" priority="91"/>
  </conditionalFormatting>
  <conditionalFormatting sqref="AQ6:AQ22">
    <cfRule type="duplicateValues" dxfId="740" priority="77"/>
    <cfRule type="duplicateValues" dxfId="739" priority="76"/>
    <cfRule type="duplicateValues" dxfId="738" priority="58"/>
    <cfRule type="duplicateValues" dxfId="737" priority="57"/>
    <cfRule type="duplicateValues" dxfId="736" priority="59"/>
    <cfRule type="duplicateValues" dxfId="735" priority="81"/>
  </conditionalFormatting>
  <pageMargins left="0.16" right="0.21" top="0.22" bottom="0.27" header="0.11" footer="0.2"/>
  <pageSetup paperSize="9"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3FCDFF"/>
  </sheetPr>
  <dimension ref="A1:AW49"/>
  <sheetViews>
    <sheetView zoomScale="60" zoomScaleNormal="60" workbookViewId="0">
      <selection activeCell="A35" sqref="A35"/>
    </sheetView>
  </sheetViews>
  <sheetFormatPr baseColWidth="10" defaultColWidth="11.42578125" defaultRowHeight="15"/>
  <cols>
    <col min="1" max="2" width="5.85546875" style="80" customWidth="1"/>
    <col min="3" max="3" width="30.5703125" style="80" customWidth="1"/>
    <col min="4" max="4" width="25.7109375" style="80" customWidth="1"/>
    <col min="5" max="5" width="13.140625" style="80" customWidth="1"/>
    <col min="6" max="6" width="5.140625" style="80" customWidth="1"/>
    <col min="7" max="7" width="5.7109375" style="80" customWidth="1"/>
    <col min="8" max="8" width="6" style="80" customWidth="1"/>
    <col min="9" max="9" width="28.42578125" style="80" customWidth="1"/>
    <col min="10" max="12" width="9.42578125" style="80" customWidth="1"/>
    <col min="13" max="13" width="8.28515625" style="80" customWidth="1"/>
    <col min="14" max="14" width="7.85546875" style="80" customWidth="1"/>
    <col min="15" max="15" width="6" style="80" customWidth="1"/>
    <col min="16" max="16" width="6.7109375" style="80" customWidth="1"/>
    <col min="17" max="17" width="31" style="80" customWidth="1"/>
    <col min="18" max="20" width="8.85546875" style="80" customWidth="1"/>
    <col min="21" max="21" width="9.85546875" style="80" customWidth="1"/>
    <col min="22" max="22" width="7.5703125" style="80" customWidth="1"/>
    <col min="23" max="23" width="9.5703125" style="80" customWidth="1"/>
    <col min="24" max="24" width="8.140625" style="80" customWidth="1"/>
    <col min="25" max="25" width="31" style="80" customWidth="1"/>
    <col min="26" max="28" width="9" style="80" customWidth="1"/>
    <col min="29" max="29" width="9.85546875" style="80" customWidth="1"/>
    <col min="30" max="30" width="8.28515625" style="80" customWidth="1"/>
    <col min="31" max="31" width="5.85546875" style="80" customWidth="1"/>
    <col min="32" max="32" width="8.140625" style="80" customWidth="1"/>
    <col min="33" max="33" width="30.7109375" style="80" customWidth="1"/>
    <col min="34" max="34" width="11.5703125" style="80" customWidth="1"/>
    <col min="35" max="35" width="11.42578125" style="80" customWidth="1"/>
    <col min="36" max="36" width="15.140625" style="80" customWidth="1"/>
    <col min="37" max="37" width="10.5703125" style="80" customWidth="1"/>
    <col min="38" max="38" width="12" style="80" customWidth="1"/>
    <col min="39" max="39" width="4.42578125" style="80" customWidth="1"/>
    <col min="40" max="40" width="12.5703125" style="80" hidden="1" customWidth="1"/>
    <col min="41" max="41" width="11.7109375" style="80" hidden="1" customWidth="1"/>
    <col min="42" max="42" width="11.28515625" style="80" hidden="1" customWidth="1"/>
    <col min="43" max="43" width="15.7109375" style="80" customWidth="1"/>
    <col min="44" max="44" width="22.85546875" style="80" customWidth="1"/>
    <col min="45" max="45" width="10.42578125" style="80" customWidth="1"/>
    <col min="46" max="46" width="9.28515625" style="80" customWidth="1"/>
    <col min="47" max="47" width="10.28515625" style="80" customWidth="1"/>
    <col min="48" max="48" width="11.42578125" style="80"/>
    <col min="49" max="49" width="12.85546875" style="80" customWidth="1"/>
    <col min="50" max="50" width="11.42578125" style="80" customWidth="1"/>
    <col min="51" max="16384" width="11.42578125" style="80"/>
  </cols>
  <sheetData>
    <row r="1" spans="1:49" ht="47.25" customHeight="1">
      <c r="A1" s="422" t="s">
        <v>29</v>
      </c>
      <c r="B1" s="422"/>
      <c r="C1" s="422"/>
      <c r="D1" s="159" t="s">
        <v>30</v>
      </c>
      <c r="E1" s="158"/>
      <c r="F1" s="158"/>
      <c r="G1" s="158"/>
      <c r="H1" s="158"/>
      <c r="I1" s="423" t="s">
        <v>31</v>
      </c>
      <c r="J1" s="423"/>
      <c r="K1" s="423"/>
      <c r="L1" s="423"/>
      <c r="M1" s="42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9" ht="32.25" customHeight="1" thickBot="1">
      <c r="A2" s="296"/>
      <c r="B2" s="296"/>
      <c r="C2" s="296"/>
      <c r="D2" s="159"/>
      <c r="E2" s="158"/>
      <c r="F2" s="158"/>
      <c r="G2" s="158"/>
      <c r="H2" s="158"/>
      <c r="I2" s="283"/>
      <c r="J2" s="283"/>
      <c r="K2" s="283"/>
      <c r="L2" s="283"/>
      <c r="M2" s="28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9" ht="27.95" customHeight="1" thickBot="1">
      <c r="A3" s="2"/>
      <c r="B3" s="2"/>
      <c r="C3" s="3"/>
      <c r="D3" s="3"/>
      <c r="E3" s="295" t="s">
        <v>15</v>
      </c>
      <c r="F3" s="3"/>
      <c r="G3" s="1"/>
      <c r="H3" s="1"/>
      <c r="I3" s="11" t="s">
        <v>5</v>
      </c>
      <c r="J3" s="1"/>
      <c r="K3" s="416" t="s">
        <v>124</v>
      </c>
      <c r="L3" s="418" t="s">
        <v>123</v>
      </c>
      <c r="M3" s="1"/>
      <c r="N3" s="1"/>
      <c r="O3" s="11"/>
      <c r="P3" s="11"/>
      <c r="Q3" s="11" t="s">
        <v>6</v>
      </c>
      <c r="R3" s="1"/>
      <c r="S3" s="416" t="s">
        <v>124</v>
      </c>
      <c r="T3" s="418" t="s">
        <v>123</v>
      </c>
      <c r="U3" s="1"/>
      <c r="V3" s="1"/>
      <c r="W3" s="1"/>
      <c r="X3" s="11"/>
      <c r="Y3" s="11" t="s">
        <v>7</v>
      </c>
      <c r="Z3" s="1"/>
      <c r="AA3" s="416" t="s">
        <v>124</v>
      </c>
      <c r="AB3" s="418" t="s">
        <v>123</v>
      </c>
      <c r="AC3" s="1"/>
      <c r="AD3" s="1"/>
      <c r="AE3" s="1"/>
      <c r="AF3" s="1"/>
      <c r="AH3" s="436" t="s">
        <v>19</v>
      </c>
      <c r="AI3" s="437"/>
      <c r="AJ3" s="438"/>
      <c r="AK3" s="450" t="s">
        <v>124</v>
      </c>
      <c r="AL3" s="428" t="s">
        <v>123</v>
      </c>
      <c r="AM3"/>
      <c r="AN3" s="81"/>
      <c r="AO3" s="81"/>
      <c r="AP3" s="79"/>
      <c r="AQ3" s="433" t="s">
        <v>12</v>
      </c>
      <c r="AR3" s="434"/>
      <c r="AS3" s="434"/>
      <c r="AT3" s="434"/>
      <c r="AU3" s="435"/>
      <c r="AV3" s="450" t="s">
        <v>124</v>
      </c>
      <c r="AW3" s="428" t="s">
        <v>123</v>
      </c>
    </row>
    <row r="4" spans="1:49" ht="27.95" customHeight="1" thickBot="1">
      <c r="A4" s="82"/>
      <c r="B4" s="235"/>
      <c r="C4" s="311" t="s">
        <v>120</v>
      </c>
      <c r="D4" s="84" t="s">
        <v>14</v>
      </c>
      <c r="E4" s="288" t="s">
        <v>78</v>
      </c>
      <c r="F4" s="3"/>
      <c r="G4" s="30"/>
      <c r="H4" s="309" t="s">
        <v>17</v>
      </c>
      <c r="I4" s="340" t="s">
        <v>10</v>
      </c>
      <c r="J4" s="339" t="s">
        <v>4</v>
      </c>
      <c r="K4" s="417"/>
      <c r="L4" s="419"/>
      <c r="M4" s="337" t="s">
        <v>11</v>
      </c>
      <c r="N4" s="338" t="s">
        <v>8</v>
      </c>
      <c r="O4" s="31"/>
      <c r="P4" s="309" t="s">
        <v>17</v>
      </c>
      <c r="Q4" s="340" t="s">
        <v>10</v>
      </c>
      <c r="R4" s="339" t="s">
        <v>4</v>
      </c>
      <c r="S4" s="417"/>
      <c r="T4" s="419"/>
      <c r="U4" s="337" t="s">
        <v>11</v>
      </c>
      <c r="V4" s="338" t="s">
        <v>8</v>
      </c>
      <c r="W4" s="32"/>
      <c r="X4" s="309" t="s">
        <v>17</v>
      </c>
      <c r="Y4" s="340" t="s">
        <v>10</v>
      </c>
      <c r="Z4" s="339" t="s">
        <v>4</v>
      </c>
      <c r="AA4" s="417"/>
      <c r="AB4" s="419"/>
      <c r="AC4" s="337" t="s">
        <v>11</v>
      </c>
      <c r="AD4" s="338" t="s">
        <v>8</v>
      </c>
      <c r="AE4" s="1"/>
      <c r="AF4" s="1"/>
      <c r="AG4" s="257" t="s">
        <v>0</v>
      </c>
      <c r="AH4" s="180" t="s">
        <v>1</v>
      </c>
      <c r="AI4" s="182" t="s">
        <v>2</v>
      </c>
      <c r="AJ4" s="305" t="s">
        <v>11</v>
      </c>
      <c r="AK4" s="451"/>
      <c r="AL4" s="444"/>
      <c r="AM4"/>
      <c r="AN4" s="85" t="s">
        <v>3</v>
      </c>
      <c r="AO4" s="165"/>
      <c r="AP4" s="211" t="s">
        <v>18</v>
      </c>
      <c r="AQ4" s="224" t="s">
        <v>16</v>
      </c>
      <c r="AR4" s="248" t="s">
        <v>0</v>
      </c>
      <c r="AS4" s="218" t="s">
        <v>1</v>
      </c>
      <c r="AT4" s="219" t="s">
        <v>2</v>
      </c>
      <c r="AU4" s="215" t="s">
        <v>11</v>
      </c>
      <c r="AV4" s="451"/>
      <c r="AW4" s="444"/>
    </row>
    <row r="5" spans="1:49" ht="27.95" customHeight="1">
      <c r="A5" s="86">
        <v>1</v>
      </c>
      <c r="B5" s="183"/>
      <c r="C5" s="183"/>
      <c r="D5" s="184"/>
      <c r="E5" s="289"/>
      <c r="G5" s="292">
        <v>1</v>
      </c>
      <c r="H5" s="424">
        <v>1</v>
      </c>
      <c r="I5" s="39" t="str">
        <f t="shared" ref="I5:I24" si="0">IF(ISNA(MATCH(G5,$E$5:$E$24,0)),"",INDEX($C$5:$C$24,MATCH(G5,$E$5:$E$24,0)))</f>
        <v/>
      </c>
      <c r="J5" s="39">
        <f>IF(M5+M6=0,0,IF(M5=M6,2,IF(M5&lt;M6,1,5)))</f>
        <v>0</v>
      </c>
      <c r="K5" s="39">
        <f>IF(N6="","",IF(OR(AND(N6&gt;0,N6&lt;5)),1,0))</f>
        <v>0</v>
      </c>
      <c r="L5" s="39">
        <f t="shared" ref="L5:L22" si="1">IF(N5="","",IF(OR(AND(N5&lt;14,N5&gt;7)),1,0))</f>
        <v>0</v>
      </c>
      <c r="M5" s="122"/>
      <c r="N5" s="39">
        <f>SUM(M5-M6)</f>
        <v>0</v>
      </c>
      <c r="O5" s="1"/>
      <c r="P5" s="431">
        <v>10</v>
      </c>
      <c r="Q5" s="15" t="str">
        <f>IF(M5=M6," ",IF(M5&gt;M6,I5,I6))</f>
        <v xml:space="preserve"> </v>
      </c>
      <c r="R5" s="66">
        <f>IF(U5+U6=0,0,IF(U5=U6,2,IF(U5&lt;U6,1,5)))</f>
        <v>0</v>
      </c>
      <c r="S5" s="39">
        <f>IF(V6="","",IF(OR(AND(V6&gt;0,V6&lt;5)),1,0))</f>
        <v>0</v>
      </c>
      <c r="T5" s="39">
        <f t="shared" ref="T5:T24" si="2">IF(V5="","",IF(OR(AND(V5&lt;14,V5&gt;7)),1,0))</f>
        <v>0</v>
      </c>
      <c r="U5" s="122"/>
      <c r="V5" s="39">
        <f>SUM(U5-U6)</f>
        <v>0</v>
      </c>
      <c r="W5" s="1"/>
      <c r="X5" s="447">
        <v>4</v>
      </c>
      <c r="Y5" s="25" t="str">
        <f>IF(U5=U6," ",IF(U5&gt;U6,Q5,Q6))</f>
        <v xml:space="preserve"> </v>
      </c>
      <c r="Z5" s="66">
        <f>IF(AC5+AC6=0,0,IF(AC5=AC6,2,IF(AC5&lt;AC6,1,5)))</f>
        <v>0</v>
      </c>
      <c r="AA5" s="39">
        <f>IF(AD6="","",IF(OR(AND(AD6&gt;0,AD6&lt;5)),1,0))</f>
        <v>0</v>
      </c>
      <c r="AB5" s="39">
        <f t="shared" ref="AB5:AB24" si="3">IF(AD5="","",IF(OR(AND(AD5&lt;14,AD5&gt;7)),1,0))</f>
        <v>0</v>
      </c>
      <c r="AC5" s="122"/>
      <c r="AD5" s="39">
        <f>SUM(AC5-AC6)</f>
        <v>0</v>
      </c>
      <c r="AE5" s="1"/>
      <c r="AF5" s="12">
        <v>1</v>
      </c>
      <c r="AG5" s="8" t="str">
        <f>+I5</f>
        <v/>
      </c>
      <c r="AH5" s="39">
        <f>SUM(IFERROR(VLOOKUP(AG5,I$5:N$24,2,0),0),IFERROR(VLOOKUP(AG5,I$5:N$24,3,0),0),IFERROR(VLOOKUP(AG5,I$5:N$24,4,0),0),IFERROR(VLOOKUP(AG5,Q$5:V$24,2,0),0),IFERROR(VLOOKUP(AG5,Q$5:V$24,3,0),0),IFERROR(VLOOKUP(AG5,Q$5:V$24,4,0),0),IFERROR(VLOOKUP(AG5,Y$5:AD$24,2,0),0),IFERROR(VLOOKUP(AG5,Y$5:AD$24,3,0),0),IFERROR(VLOOKUP(AG5,Y$5:AD$24,4,0),0))</f>
        <v>0</v>
      </c>
      <c r="AI5" s="39">
        <f>SUM(IFERROR(VLOOKUP(AG5,I$5:N$24,6,0),0),IFERROR(VLOOKUP(AG5,Q$5:V$24,6,0),0),IFERROR(VLOOKUP(AG5,Y$5:AD$24,6,0),0))</f>
        <v>0</v>
      </c>
      <c r="AJ5" s="325">
        <f>SUM(IFERROR(VLOOKUP(AG5,I$5:N$24,5,0),0),IFERROR(VLOOKUP(AG5,Q$5:V$24,5,0),0),IFERROR(VLOOKUP(AG5,Y$5:AD$24,5,0),0))</f>
        <v>0</v>
      </c>
      <c r="AK5" s="341">
        <f>SUM(IFERROR(VLOOKUP(AG5,I$5:N$24,3,0),0),IFERROR(VLOOKUP(AG5,Q$5:V$24,3,0),0),IFERROR(VLOOKUP(AG5,Y$5:AD$24,3,0),0))</f>
        <v>0</v>
      </c>
      <c r="AL5" s="34">
        <f>SUM(IFERROR(VLOOKUP(AG5,I$5:N$24,4,0),0),IFERROR(VLOOKUP(AG5,Q$5:V$24,4,0),0),IFERROR(VLOOKUP(AG5,Y$5:AD$24,4,0),0))</f>
        <v>0</v>
      </c>
      <c r="AM5"/>
      <c r="AN5" s="179" t="str">
        <f>IF(OR(AG5="",AH5="",AI5="",AJ5="",AK5="",AL5=""),"",RANK(AH5,$AH$5:$AH$24)+SUM(-AI5/100)-(+AJ5/10000)-(+AL5/1000000)-(+AK5/10000000)+COUNTIF(AG$5:AG$24,"&lt;="&amp;AG5+1)/1000000000+ROW()/100000000000)</f>
        <v/>
      </c>
      <c r="AO5"/>
      <c r="AP5" s="77" t="str">
        <f>IF(AG5="","",SMALL(AN$5:AN$24,ROWS(AH$5:AH5)))</f>
        <v/>
      </c>
      <c r="AQ5" s="77" t="str">
        <f>IF(AP5="","",1)</f>
        <v/>
      </c>
      <c r="AR5" s="77" t="str">
        <f t="shared" ref="AR5:AR24" si="4">IF(OR(AG5="",AH5=""),"",INDEX($AG$5:$AG$24,MATCH(AP5,$AN$5:$AN$24,0)))</f>
        <v/>
      </c>
      <c r="AS5" s="250" t="str">
        <f t="shared" ref="AS5:AS24" si="5">IF(AG5="","",INDEX($AH$5:$AH$24,MATCH(AP5,$AN$5:$AN$24,0)))</f>
        <v/>
      </c>
      <c r="AT5" s="232" t="str">
        <f t="shared" ref="AT5:AT24" si="6">IF(AG5="","",INDEX($AI$5:$AI$24,MATCH(AP5,$AN$5:$AN$24,0)))</f>
        <v/>
      </c>
      <c r="AU5" s="238" t="str">
        <f t="shared" ref="AU5:AU24" si="7">IF(AG5="","",INDEX($AJ$5:$AJ$24,MATCH(AP5,$AN$5:$AN$24,0)))</f>
        <v/>
      </c>
      <c r="AV5" s="344" t="str">
        <f>IF(AG5="","",INDEX($AK$5:$AK$24,MATCH(AP5,$AN$5:$AN$24,0)))</f>
        <v/>
      </c>
      <c r="AW5" s="74" t="str">
        <f>IF(AG5="","",INDEX($AL$5:$AL$24,MATCH(AP5,$AN$5:$AN$24,0)))</f>
        <v/>
      </c>
    </row>
    <row r="6" spans="1:49" ht="27.95" customHeight="1" thickBot="1">
      <c r="A6" s="7">
        <v>2</v>
      </c>
      <c r="B6" s="185"/>
      <c r="C6" s="185"/>
      <c r="D6" s="186"/>
      <c r="E6" s="290"/>
      <c r="G6" s="293">
        <v>2</v>
      </c>
      <c r="H6" s="425"/>
      <c r="I6" s="59" t="str">
        <f t="shared" si="0"/>
        <v/>
      </c>
      <c r="J6" s="40">
        <f>IF(M5+M6=0,0,IF(M5=M6,2,IF(M5&gt;M6,1,5)))</f>
        <v>0</v>
      </c>
      <c r="K6" s="59">
        <f>IF(N5="","",IF(OR(AND(N5&gt;0,N5&lt;5)),1,0))</f>
        <v>0</v>
      </c>
      <c r="L6" s="59">
        <f t="shared" si="1"/>
        <v>0</v>
      </c>
      <c r="M6" s="123"/>
      <c r="N6" s="9">
        <f>SUM(M6-M5)</f>
        <v>0</v>
      </c>
      <c r="O6" s="1"/>
      <c r="P6" s="432"/>
      <c r="Q6" s="16" t="str">
        <f>IF(M7=M8," ",IF(M7&gt;M8,I7,I8))</f>
        <v xml:space="preserve"> </v>
      </c>
      <c r="R6" s="67">
        <f>IF(U5+U6=0,0,IF(U5=U6,2,IF(U5&gt;U6,1,5)))</f>
        <v>0</v>
      </c>
      <c r="S6" s="59">
        <f>IF(V5="","",IF(OR(AND(V5&gt;0,V5&lt;5)),1,0))</f>
        <v>0</v>
      </c>
      <c r="T6" s="59">
        <f t="shared" si="2"/>
        <v>0</v>
      </c>
      <c r="U6" s="123"/>
      <c r="V6" s="9">
        <f>SUM(U6-U5)</f>
        <v>0</v>
      </c>
      <c r="W6" s="1"/>
      <c r="X6" s="448"/>
      <c r="Y6" s="29" t="str">
        <f>IF(U7=U8," ",IF(U7&gt;U8,Q7,Q8))</f>
        <v xml:space="preserve"> </v>
      </c>
      <c r="Z6" s="67">
        <f>IF(AC5+AC6=0,0,IF(AC5=AC6,2,IF(AC5&gt;AC6,1,5)))</f>
        <v>0</v>
      </c>
      <c r="AA6" s="59">
        <f>IF(AD5="","",IF(OR(AND(AD5&gt;0,AD5&lt;5)),1,0))</f>
        <v>0</v>
      </c>
      <c r="AB6" s="59">
        <f t="shared" si="3"/>
        <v>0</v>
      </c>
      <c r="AC6" s="123"/>
      <c r="AD6" s="9">
        <f>SUM(AC6-AC5)</f>
        <v>0</v>
      </c>
      <c r="AE6" s="1"/>
      <c r="AF6" s="13">
        <v>2</v>
      </c>
      <c r="AG6" s="126" t="str">
        <f t="shared" ref="AG6:AG24" si="8">+I6</f>
        <v/>
      </c>
      <c r="AH6" s="59">
        <f t="shared" ref="AH6:AH24" si="9">SUM(IFERROR(VLOOKUP(AG6,I$5:N$24,2,0),0),IFERROR(VLOOKUP(AG6,I$5:N$24,3,0),0),IFERROR(VLOOKUP(AG6,I$5:N$24,4,0),0),IFERROR(VLOOKUP(AG6,Q$5:V$24,2,0),0),IFERROR(VLOOKUP(AG6,Q$5:V$24,3,0),0),IFERROR(VLOOKUP(AG6,Q$5:V$24,4,0),0),IFERROR(VLOOKUP(AG6,Y$5:AD$24,2,0),0),IFERROR(VLOOKUP(AG6,Y$5:AD$24,3,0),0),IFERROR(VLOOKUP(AG6,Y$5:AD$24,4,0),0))</f>
        <v>0</v>
      </c>
      <c r="AI6" s="59">
        <f t="shared" ref="AI6:AI24" si="10">SUM(IFERROR(VLOOKUP(AG6,I$5:N$24,6,0),0),IFERROR(VLOOKUP(AG6,Q$5:V$24,6,0),0),IFERROR(VLOOKUP(AG6,Y$5:AD$24,6,0),0))</f>
        <v>0</v>
      </c>
      <c r="AJ6" s="326">
        <f t="shared" ref="AJ6:AJ24" si="11">SUM(IFERROR(VLOOKUP(AG6,I$5:N$24,5,0),0),IFERROR(VLOOKUP(AG6,Q$5:V$24,5,0),0),IFERROR(VLOOKUP(AG6,Y$5:AD$24,5,0),0))</f>
        <v>0</v>
      </c>
      <c r="AK6" s="342">
        <f t="shared" ref="AK6:AK24" si="12">SUM(IFERROR(VLOOKUP(AG6,I$5:N$24,3,0),0),IFERROR(VLOOKUP(AG6,Q$5:V$24,3,0),0),IFERROR(VLOOKUP(AG6,Y$5:AD$24,3,0),0))</f>
        <v>0</v>
      </c>
      <c r="AL6" s="36">
        <f t="shared" ref="AL6:AL24" si="13">SUM(IFERROR(VLOOKUP(AG6,I$5:N$24,4,0),0),IFERROR(VLOOKUP(AG6,Q$5:V$24,4,0),0),IFERROR(VLOOKUP(AG6,Y$5:AD$24,4,0),0))</f>
        <v>0</v>
      </c>
      <c r="AM6"/>
      <c r="AN6" s="179" t="str">
        <f t="shared" ref="AN6:AN24" si="14">IF(OR(AG6="",AH6="",AI6="",AJ6="",AK6="",AL6=""),"",RANK(AH6,$AH$5:$AH$24)+SUM(-AI6/100)-(+AJ6/10000)-(+AL6/1000000)-(+AK6/10000000)+COUNTIF(AG$5:AG$24,"&lt;="&amp;AG6+1)/1000000000+ROW()/100000000000)</f>
        <v/>
      </c>
      <c r="AO6"/>
      <c r="AP6" s="62" t="str">
        <f>IF(AG6="","",SMALL(AN$5:AN$24,ROWS(AH$5:AH6)))</f>
        <v/>
      </c>
      <c r="AQ6" s="64" t="str">
        <f>IF(AP6="","",IF(AND(AS5=AS6,AT5=AT6,AU5=AU6,AV6=AV5,AW6=AW5),AQ5,$AQ$5+1))</f>
        <v/>
      </c>
      <c r="AR6" s="64" t="str">
        <f t="shared" si="4"/>
        <v/>
      </c>
      <c r="AS6" s="251" t="str">
        <f t="shared" si="5"/>
        <v/>
      </c>
      <c r="AT6" s="149" t="str">
        <f t="shared" si="6"/>
        <v/>
      </c>
      <c r="AU6" s="239" t="str">
        <f t="shared" si="7"/>
        <v/>
      </c>
      <c r="AV6" s="345" t="str">
        <f t="shared" ref="AV6:AV24" si="15">IF(AG6="","",INDEX($AK$5:$AK$24,MATCH(AP6,$AN$5:$AN$24,0)))</f>
        <v/>
      </c>
      <c r="AW6" s="137" t="str">
        <f t="shared" ref="AW6:AW24" si="16">IF(AG6="","",INDEX($AL$5:$AL$24,MATCH(AP6,$AN$5:$AN$24,0)))</f>
        <v/>
      </c>
    </row>
    <row r="7" spans="1:49" ht="27.95" customHeight="1">
      <c r="A7" s="7">
        <v>3</v>
      </c>
      <c r="B7" s="185"/>
      <c r="C7" s="185"/>
      <c r="D7" s="186"/>
      <c r="E7" s="290"/>
      <c r="G7" s="293">
        <v>3</v>
      </c>
      <c r="H7" s="424">
        <v>2</v>
      </c>
      <c r="I7" s="39" t="str">
        <f t="shared" si="0"/>
        <v/>
      </c>
      <c r="J7" s="39">
        <f>IF(M7+M8=0,0,IF(M7=M8,2,IF(M7&lt;M8,1,5)))</f>
        <v>0</v>
      </c>
      <c r="K7" s="39">
        <f>IF(N8="","",IF(OR(AND(N8&gt;0,N8&lt;5)),1,0))</f>
        <v>0</v>
      </c>
      <c r="L7" s="39">
        <f t="shared" si="1"/>
        <v>0</v>
      </c>
      <c r="M7" s="122"/>
      <c r="N7" s="8">
        <f t="shared" ref="N7" si="17">SUM(M7-M8)</f>
        <v>0</v>
      </c>
      <c r="O7" s="1"/>
      <c r="P7" s="431">
        <v>9</v>
      </c>
      <c r="Q7" s="15" t="str">
        <f>IF(M9=M10," ",IF(M9&gt;M10,I9,I10))</f>
        <v xml:space="preserve"> </v>
      </c>
      <c r="R7" s="66">
        <f>IF(U7+U8=0,0,IF(U7=U8,2,IF(U7&lt;U8,1,5)))</f>
        <v>0</v>
      </c>
      <c r="S7" s="39">
        <f>IF(V8="","",IF(OR(AND(V8&gt;0,V8&lt;5)),1,0))</f>
        <v>0</v>
      </c>
      <c r="T7" s="39">
        <f t="shared" si="2"/>
        <v>0</v>
      </c>
      <c r="U7" s="122"/>
      <c r="V7" s="8">
        <f t="shared" ref="V7" si="18">SUM(U7-U8)</f>
        <v>0</v>
      </c>
      <c r="W7" s="1"/>
      <c r="X7" s="447">
        <v>3</v>
      </c>
      <c r="Y7" s="15" t="str">
        <f>IF(U9=U10," ",IF(U9&gt;U10,Q9,Q10))</f>
        <v xml:space="preserve"> </v>
      </c>
      <c r="Z7" s="66">
        <f>IF(AC7+AC8=0,0,IF(AC7=AC8,2,IF(AC7&lt;AC8,1,5)))</f>
        <v>0</v>
      </c>
      <c r="AA7" s="39">
        <f>IF(AD8="","",IF(OR(AND(AD8&gt;0,AD8&lt;5)),1,0))</f>
        <v>0</v>
      </c>
      <c r="AB7" s="39">
        <f t="shared" si="3"/>
        <v>0</v>
      </c>
      <c r="AC7" s="122"/>
      <c r="AD7" s="8">
        <f t="shared" ref="AD7" si="19">SUM(AC7-AC8)</f>
        <v>0</v>
      </c>
      <c r="AE7" s="1"/>
      <c r="AF7" s="13">
        <v>3</v>
      </c>
      <c r="AG7" s="126" t="str">
        <f t="shared" si="8"/>
        <v/>
      </c>
      <c r="AH7" s="59">
        <f t="shared" si="9"/>
        <v>0</v>
      </c>
      <c r="AI7" s="59">
        <f t="shared" si="10"/>
        <v>0</v>
      </c>
      <c r="AJ7" s="326">
        <f t="shared" si="11"/>
        <v>0</v>
      </c>
      <c r="AK7" s="342">
        <f t="shared" si="12"/>
        <v>0</v>
      </c>
      <c r="AL7" s="36">
        <f t="shared" si="13"/>
        <v>0</v>
      </c>
      <c r="AM7"/>
      <c r="AN7" s="179" t="str">
        <f t="shared" si="14"/>
        <v/>
      </c>
      <c r="AO7"/>
      <c r="AP7" s="62" t="str">
        <f>IF(AG7="","",SMALL(AN$5:AN$24,ROWS(AH$5:AH7)))</f>
        <v/>
      </c>
      <c r="AQ7" s="64" t="str">
        <f>IF(AP7="","",IF(AND(AS6=AS7,AT6=AT7,AU6=AU7,AV7=AV6,AW7=AW6),AQ6,$AQ$5+2))</f>
        <v/>
      </c>
      <c r="AR7" s="64" t="str">
        <f t="shared" si="4"/>
        <v/>
      </c>
      <c r="AS7" s="251" t="str">
        <f t="shared" si="5"/>
        <v/>
      </c>
      <c r="AT7" s="149" t="str">
        <f t="shared" si="6"/>
        <v/>
      </c>
      <c r="AU7" s="239" t="str">
        <f t="shared" si="7"/>
        <v/>
      </c>
      <c r="AV7" s="345" t="str">
        <f t="shared" si="15"/>
        <v/>
      </c>
      <c r="AW7" s="137" t="str">
        <f t="shared" si="16"/>
        <v/>
      </c>
    </row>
    <row r="8" spans="1:49" ht="27.95" customHeight="1" thickBot="1">
      <c r="A8" s="7">
        <v>4</v>
      </c>
      <c r="B8" s="185"/>
      <c r="C8" s="185"/>
      <c r="D8" s="186"/>
      <c r="E8" s="290"/>
      <c r="G8" s="293">
        <v>4</v>
      </c>
      <c r="H8" s="425"/>
      <c r="I8" s="59" t="str">
        <f t="shared" si="0"/>
        <v/>
      </c>
      <c r="J8" s="40">
        <f>IF(M7+M8=0,0,IF(M7=M8,2,IF(M7&gt;M8,1,5)))</f>
        <v>0</v>
      </c>
      <c r="K8" s="59">
        <f>IF(N7="","",IF(OR(AND(N7&gt;0,N7&lt;5)),1,0))</f>
        <v>0</v>
      </c>
      <c r="L8" s="59">
        <f t="shared" si="1"/>
        <v>0</v>
      </c>
      <c r="M8" s="123"/>
      <c r="N8" s="9">
        <f t="shared" ref="N8" si="20">SUM(M8-M7)</f>
        <v>0</v>
      </c>
      <c r="O8" s="1"/>
      <c r="P8" s="432"/>
      <c r="Q8" s="16" t="str">
        <f>IF(M11=M12," ",IF(M11&gt;M12,I11,I12))</f>
        <v xml:space="preserve"> </v>
      </c>
      <c r="R8" s="67">
        <f>IF(U7+U8=0,0,IF(U7=U8,2,IF(U7&gt;U8,1,5)))</f>
        <v>0</v>
      </c>
      <c r="S8" s="59">
        <f>IF(V7="","",IF(OR(AND(V7&gt;0,V7&lt;5)),1,0))</f>
        <v>0</v>
      </c>
      <c r="T8" s="59">
        <f t="shared" si="2"/>
        <v>0</v>
      </c>
      <c r="U8" s="123"/>
      <c r="V8" s="9">
        <f t="shared" ref="V8" si="21">SUM(U8-U7)</f>
        <v>0</v>
      </c>
      <c r="W8" s="1"/>
      <c r="X8" s="448"/>
      <c r="Y8" s="104" t="str">
        <f>IF(U11=U12," ",IF(U11&gt;U12,Q11,Q12))</f>
        <v xml:space="preserve"> </v>
      </c>
      <c r="Z8" s="67">
        <f>IF(AC7+AC8=0,0,IF(AC7=AC8,2,IF(AC7&gt;AC8,1,5)))</f>
        <v>0</v>
      </c>
      <c r="AA8" s="59">
        <f>IF(AD7="","",IF(OR(AND(AD7&gt;0,AD7&lt;5)),1,0))</f>
        <v>0</v>
      </c>
      <c r="AB8" s="59">
        <f t="shared" si="3"/>
        <v>0</v>
      </c>
      <c r="AC8" s="123"/>
      <c r="AD8" s="9">
        <f t="shared" ref="AD8" si="22">SUM(AC8-AC7)</f>
        <v>0</v>
      </c>
      <c r="AE8" s="1"/>
      <c r="AF8" s="13">
        <v>4</v>
      </c>
      <c r="AG8" s="126" t="str">
        <f t="shared" si="8"/>
        <v/>
      </c>
      <c r="AH8" s="59">
        <f t="shared" si="9"/>
        <v>0</v>
      </c>
      <c r="AI8" s="59">
        <f t="shared" si="10"/>
        <v>0</v>
      </c>
      <c r="AJ8" s="326">
        <f t="shared" si="11"/>
        <v>0</v>
      </c>
      <c r="AK8" s="342">
        <f t="shared" si="12"/>
        <v>0</v>
      </c>
      <c r="AL8" s="36">
        <f t="shared" si="13"/>
        <v>0</v>
      </c>
      <c r="AM8"/>
      <c r="AN8" s="179" t="str">
        <f t="shared" si="14"/>
        <v/>
      </c>
      <c r="AO8"/>
      <c r="AP8" s="62" t="str">
        <f>IF(AG8="","",SMALL(AN$5:AN$24,ROWS(AH$5:AH8)))</f>
        <v/>
      </c>
      <c r="AQ8" s="64" t="str">
        <f>IF(AP8="","",IF(AND(AS7=AS8,AT7=AT8,AU7=AU8,AV8=AV7,AW8=AW7),AQ7,$AQ$5+3))</f>
        <v/>
      </c>
      <c r="AR8" s="64" t="str">
        <f t="shared" si="4"/>
        <v/>
      </c>
      <c r="AS8" s="251" t="str">
        <f t="shared" si="5"/>
        <v/>
      </c>
      <c r="AT8" s="149" t="str">
        <f t="shared" si="6"/>
        <v/>
      </c>
      <c r="AU8" s="239" t="str">
        <f t="shared" si="7"/>
        <v/>
      </c>
      <c r="AV8" s="345" t="str">
        <f t="shared" si="15"/>
        <v/>
      </c>
      <c r="AW8" s="137" t="str">
        <f t="shared" si="16"/>
        <v/>
      </c>
    </row>
    <row r="9" spans="1:49" ht="27.95" customHeight="1">
      <c r="A9" s="7">
        <v>5</v>
      </c>
      <c r="B9" s="185"/>
      <c r="C9" s="185"/>
      <c r="D9" s="186"/>
      <c r="E9" s="290"/>
      <c r="G9" s="293">
        <v>5</v>
      </c>
      <c r="H9" s="424">
        <v>3</v>
      </c>
      <c r="I9" s="39" t="str">
        <f t="shared" si="0"/>
        <v/>
      </c>
      <c r="J9" s="39">
        <f>IF(M9+M10=0,0,IF(M9=M10,2,IF(M9&lt;M10,1,5)))</f>
        <v>0</v>
      </c>
      <c r="K9" s="39">
        <f>IF(N10="","",IF(OR(AND(N10&gt;0,N10&lt;5)),1,0))</f>
        <v>0</v>
      </c>
      <c r="L9" s="39">
        <f t="shared" si="1"/>
        <v>0</v>
      </c>
      <c r="M9" s="122"/>
      <c r="N9" s="8">
        <f t="shared" ref="N9" si="23">SUM(M9-M10)</f>
        <v>0</v>
      </c>
      <c r="O9" s="1"/>
      <c r="P9" s="431">
        <v>8</v>
      </c>
      <c r="Q9" s="15" t="str">
        <f>IF(M13=M14," ",IF(M13&gt;M14,I13,I14))</f>
        <v xml:space="preserve"> </v>
      </c>
      <c r="R9" s="66">
        <f>IF(U9+U10=0,0,IF(U9=U10,2,IF(U9&lt;U10,1,5)))</f>
        <v>0</v>
      </c>
      <c r="S9" s="39">
        <f>IF(V10="","",IF(OR(AND(V10&gt;0,V10&lt;5)),1,0))</f>
        <v>0</v>
      </c>
      <c r="T9" s="39">
        <f t="shared" si="2"/>
        <v>0</v>
      </c>
      <c r="U9" s="122"/>
      <c r="V9" s="8">
        <f t="shared" ref="V9" si="24">SUM(U9-U10)</f>
        <v>0</v>
      </c>
      <c r="W9" s="1"/>
      <c r="X9" s="447">
        <v>2</v>
      </c>
      <c r="Y9" s="145" t="str">
        <f>IF(U5=U6," ",IF(U5&lt;U6,Q5,Q6))</f>
        <v xml:space="preserve"> </v>
      </c>
      <c r="Z9" s="66">
        <f>IF(AC9+AC10=0,0,IF(AC9=AC10,2,IF(AC9&lt;AC10,1,5)))</f>
        <v>0</v>
      </c>
      <c r="AA9" s="39">
        <f>IF(AD10="","",IF(OR(AND(AD10&gt;0,AD10&lt;5)),1,0))</f>
        <v>0</v>
      </c>
      <c r="AB9" s="39">
        <f t="shared" si="3"/>
        <v>0</v>
      </c>
      <c r="AC9" s="122"/>
      <c r="AD9" s="8">
        <f t="shared" ref="AD9" si="25">SUM(AC9-AC10)</f>
        <v>0</v>
      </c>
      <c r="AE9" s="1"/>
      <c r="AF9" s="13">
        <v>5</v>
      </c>
      <c r="AG9" s="126" t="str">
        <f t="shared" si="8"/>
        <v/>
      </c>
      <c r="AH9" s="59">
        <f t="shared" si="9"/>
        <v>0</v>
      </c>
      <c r="AI9" s="59">
        <f t="shared" si="10"/>
        <v>0</v>
      </c>
      <c r="AJ9" s="326">
        <f t="shared" si="11"/>
        <v>0</v>
      </c>
      <c r="AK9" s="342">
        <f t="shared" si="12"/>
        <v>0</v>
      </c>
      <c r="AL9" s="36">
        <f t="shared" si="13"/>
        <v>0</v>
      </c>
      <c r="AM9"/>
      <c r="AN9" s="179" t="str">
        <f t="shared" si="14"/>
        <v/>
      </c>
      <c r="AO9"/>
      <c r="AP9" s="62" t="str">
        <f>IF(AG9="","",SMALL(AN$5:AN$24,ROWS(AH$5:AH9)))</f>
        <v/>
      </c>
      <c r="AQ9" s="64" t="str">
        <f>IF(AP9="","",IF(AND(AS8=AS9,AT8=AT9,AU8=AU9,AV9=AV8,AW9=AW8),AQ8,$AQ$5+4))</f>
        <v/>
      </c>
      <c r="AR9" s="64" t="str">
        <f t="shared" si="4"/>
        <v/>
      </c>
      <c r="AS9" s="251" t="str">
        <f t="shared" si="5"/>
        <v/>
      </c>
      <c r="AT9" s="149" t="str">
        <f t="shared" si="6"/>
        <v/>
      </c>
      <c r="AU9" s="239" t="str">
        <f t="shared" si="7"/>
        <v/>
      </c>
      <c r="AV9" s="345" t="str">
        <f t="shared" si="15"/>
        <v/>
      </c>
      <c r="AW9" s="137" t="str">
        <f t="shared" si="16"/>
        <v/>
      </c>
    </row>
    <row r="10" spans="1:49" ht="27.95" customHeight="1" thickBot="1">
      <c r="A10" s="7">
        <v>6</v>
      </c>
      <c r="B10" s="185"/>
      <c r="C10" s="185"/>
      <c r="D10" s="186"/>
      <c r="E10" s="290"/>
      <c r="G10" s="293">
        <v>6</v>
      </c>
      <c r="H10" s="425"/>
      <c r="I10" s="59" t="str">
        <f t="shared" si="0"/>
        <v/>
      </c>
      <c r="J10" s="40">
        <f>IF(M9+M10=0,0,IF(M9=M10,2,IF(M9&gt;M10,1,5)))</f>
        <v>0</v>
      </c>
      <c r="K10" s="59">
        <f>IF(N9="","",IF(OR(AND(N9&gt;0,N9&lt;5)),1,0))</f>
        <v>0</v>
      </c>
      <c r="L10" s="59">
        <f t="shared" si="1"/>
        <v>0</v>
      </c>
      <c r="M10" s="123"/>
      <c r="N10" s="9">
        <f t="shared" ref="N10" si="26">SUM(M10-M9)</f>
        <v>0</v>
      </c>
      <c r="O10" s="1"/>
      <c r="P10" s="432"/>
      <c r="Q10" s="16" t="str">
        <f>IF(M15=M16," ",IF(M15&gt;M16,I15,I16))</f>
        <v xml:space="preserve"> </v>
      </c>
      <c r="R10" s="67">
        <f>IF(U9+U10=0,0,IF(U9=U10,2,IF(U9&gt;U10,1,5)))</f>
        <v>0</v>
      </c>
      <c r="S10" s="59">
        <f>IF(V9="","",IF(OR(AND(V9&gt;0,V9&lt;5)),1,0))</f>
        <v>0</v>
      </c>
      <c r="T10" s="59">
        <f t="shared" si="2"/>
        <v>0</v>
      </c>
      <c r="U10" s="123"/>
      <c r="V10" s="9">
        <f t="shared" ref="V10" si="27">SUM(U10-U9)</f>
        <v>0</v>
      </c>
      <c r="W10" s="1"/>
      <c r="X10" s="448"/>
      <c r="Y10" s="272" t="str">
        <f>IF(U13=U14," ",IF(U13&gt;U14,Q13,Q14))</f>
        <v xml:space="preserve"> </v>
      </c>
      <c r="Z10" s="67">
        <f>IF(AC9+AC10=0,0,IF(AC9=AC10,2,IF(AC9&gt;AC10,1,5)))</f>
        <v>0</v>
      </c>
      <c r="AA10" s="59">
        <f>IF(AD9="","",IF(OR(AND(AD9&gt;0,AD9&lt;5)),1,0))</f>
        <v>0</v>
      </c>
      <c r="AB10" s="59">
        <f t="shared" si="3"/>
        <v>0</v>
      </c>
      <c r="AC10" s="123"/>
      <c r="AD10" s="9">
        <f t="shared" ref="AD10" si="28">SUM(AC10-AC9)</f>
        <v>0</v>
      </c>
      <c r="AE10" s="1"/>
      <c r="AF10" s="13">
        <v>6</v>
      </c>
      <c r="AG10" s="126" t="str">
        <f t="shared" si="8"/>
        <v/>
      </c>
      <c r="AH10" s="59">
        <f t="shared" si="9"/>
        <v>0</v>
      </c>
      <c r="AI10" s="59">
        <f t="shared" si="10"/>
        <v>0</v>
      </c>
      <c r="AJ10" s="326">
        <f t="shared" si="11"/>
        <v>0</v>
      </c>
      <c r="AK10" s="342">
        <f t="shared" si="12"/>
        <v>0</v>
      </c>
      <c r="AL10" s="36">
        <f t="shared" si="13"/>
        <v>0</v>
      </c>
      <c r="AM10"/>
      <c r="AN10" s="179" t="str">
        <f t="shared" si="14"/>
        <v/>
      </c>
      <c r="AO10"/>
      <c r="AP10" s="62" t="str">
        <f>IF(AG10="","",SMALL(AN$5:AN$24,ROWS(AH$5:AH10)))</f>
        <v/>
      </c>
      <c r="AQ10" s="64" t="str">
        <f>IF(AP10="","",IF(AND(AS9=AS10,AT9=AT10,AU9=AU10,AV10=AV9,AW10=AW9),AQ9,$AQ$5+5))</f>
        <v/>
      </c>
      <c r="AR10" s="64" t="str">
        <f t="shared" si="4"/>
        <v/>
      </c>
      <c r="AS10" s="251" t="str">
        <f t="shared" si="5"/>
        <v/>
      </c>
      <c r="AT10" s="149" t="str">
        <f t="shared" si="6"/>
        <v/>
      </c>
      <c r="AU10" s="239" t="str">
        <f t="shared" si="7"/>
        <v/>
      </c>
      <c r="AV10" s="345" t="str">
        <f t="shared" si="15"/>
        <v/>
      </c>
      <c r="AW10" s="137" t="str">
        <f t="shared" si="16"/>
        <v/>
      </c>
    </row>
    <row r="11" spans="1:49" ht="27.95" customHeight="1">
      <c r="A11" s="7">
        <v>7</v>
      </c>
      <c r="B11" s="185"/>
      <c r="C11" s="185"/>
      <c r="D11" s="186"/>
      <c r="E11" s="290"/>
      <c r="G11" s="293">
        <v>7</v>
      </c>
      <c r="H11" s="424">
        <v>4</v>
      </c>
      <c r="I11" s="39" t="str">
        <f t="shared" si="0"/>
        <v/>
      </c>
      <c r="J11" s="39">
        <f>IF(M11+M12=0,0,IF(M11=M12,2,IF(M11&lt;M12,1,5)))</f>
        <v>0</v>
      </c>
      <c r="K11" s="39">
        <f>IF(N12="","",IF(OR(AND(N12&gt;0,N12&lt;5)),1,0))</f>
        <v>0</v>
      </c>
      <c r="L11" s="39">
        <f t="shared" si="1"/>
        <v>0</v>
      </c>
      <c r="M11" s="122"/>
      <c r="N11" s="8">
        <f t="shared" ref="N11" si="29">SUM(M11-M12)</f>
        <v>0</v>
      </c>
      <c r="O11" s="1"/>
      <c r="P11" s="431">
        <v>7</v>
      </c>
      <c r="Q11" s="15" t="str">
        <f>IF(M17=M18," ",IF(M17&gt;M18,I17,I18))</f>
        <v xml:space="preserve"> </v>
      </c>
      <c r="R11" s="66">
        <f>IF(U11+U12=0,0,IF(U11=U12,2,IF(U11&lt;U12,1,5)))</f>
        <v>0</v>
      </c>
      <c r="S11" s="39">
        <f>IF(V12="","",IF(OR(AND(V12&gt;0,V12&lt;5)),1,0))</f>
        <v>0</v>
      </c>
      <c r="T11" s="39">
        <f t="shared" si="2"/>
        <v>0</v>
      </c>
      <c r="U11" s="122"/>
      <c r="V11" s="8">
        <f t="shared" ref="V11" si="30">SUM(U11-U12)</f>
        <v>0</v>
      </c>
      <c r="W11" s="1"/>
      <c r="X11" s="447">
        <v>1</v>
      </c>
      <c r="Y11" s="92" t="str">
        <f>IF(U7=U8," ",IF(U7&lt;U8,Q7,Q8))</f>
        <v xml:space="preserve"> </v>
      </c>
      <c r="Z11" s="66">
        <f>IF(AC11+AC12=0,0,IF(AC11=AC12,2,IF(AC11&lt;AC12,1,5)))</f>
        <v>0</v>
      </c>
      <c r="AA11" s="39">
        <f>IF(AD12="","",IF(OR(AND(AD12&gt;0,AD12&lt;5)),1,0))</f>
        <v>0</v>
      </c>
      <c r="AB11" s="39">
        <f t="shared" si="3"/>
        <v>0</v>
      </c>
      <c r="AC11" s="122"/>
      <c r="AD11" s="8">
        <f t="shared" ref="AD11" si="31">SUM(AC11-AC12)</f>
        <v>0</v>
      </c>
      <c r="AE11" s="1"/>
      <c r="AF11" s="13">
        <v>7</v>
      </c>
      <c r="AG11" s="126" t="str">
        <f t="shared" si="8"/>
        <v/>
      </c>
      <c r="AH11" s="59">
        <f t="shared" si="9"/>
        <v>0</v>
      </c>
      <c r="AI11" s="59">
        <f t="shared" si="10"/>
        <v>0</v>
      </c>
      <c r="AJ11" s="326">
        <f t="shared" si="11"/>
        <v>0</v>
      </c>
      <c r="AK11" s="342">
        <f t="shared" si="12"/>
        <v>0</v>
      </c>
      <c r="AL11" s="36">
        <f t="shared" si="13"/>
        <v>0</v>
      </c>
      <c r="AM11"/>
      <c r="AN11" s="179" t="str">
        <f t="shared" si="14"/>
        <v/>
      </c>
      <c r="AO11"/>
      <c r="AP11" s="62" t="str">
        <f>IF(AG11="","",SMALL(AN$5:AN$24,ROWS(AH$5:AH11)))</f>
        <v/>
      </c>
      <c r="AQ11" s="64" t="str">
        <f>IF(AP11="","",IF(AND(AS10=AS11,AT10=AT11,AU10=AU11,AV11=AV10,AW11=AW10),AQ10,$AQ$5+6))</f>
        <v/>
      </c>
      <c r="AR11" s="64" t="str">
        <f t="shared" si="4"/>
        <v/>
      </c>
      <c r="AS11" s="251" t="str">
        <f t="shared" si="5"/>
        <v/>
      </c>
      <c r="AT11" s="149" t="str">
        <f t="shared" si="6"/>
        <v/>
      </c>
      <c r="AU11" s="239" t="str">
        <f t="shared" si="7"/>
        <v/>
      </c>
      <c r="AV11" s="345" t="str">
        <f t="shared" si="15"/>
        <v/>
      </c>
      <c r="AW11" s="137" t="str">
        <f t="shared" si="16"/>
        <v/>
      </c>
    </row>
    <row r="12" spans="1:49" ht="27.95" customHeight="1" thickBot="1">
      <c r="A12" s="7">
        <v>8</v>
      </c>
      <c r="B12" s="185"/>
      <c r="C12" s="185"/>
      <c r="D12" s="186"/>
      <c r="E12" s="290"/>
      <c r="G12" s="293">
        <v>8</v>
      </c>
      <c r="H12" s="425"/>
      <c r="I12" s="59" t="str">
        <f t="shared" si="0"/>
        <v/>
      </c>
      <c r="J12" s="40">
        <f>IF(M11+M12=0,0,IF(M11=M12,2,IF(M11&gt;M12,1,5)))</f>
        <v>0</v>
      </c>
      <c r="K12" s="59">
        <f>IF(N11="","",IF(OR(AND(N11&gt;0,N11&lt;5)),1,0))</f>
        <v>0</v>
      </c>
      <c r="L12" s="59">
        <f t="shared" si="1"/>
        <v>0</v>
      </c>
      <c r="M12" s="123"/>
      <c r="N12" s="9">
        <f t="shared" ref="N12" si="32">SUM(M12-M11)</f>
        <v>0</v>
      </c>
      <c r="O12" s="1"/>
      <c r="P12" s="432"/>
      <c r="Q12" s="16" t="str">
        <f>IF(M19=M20," ",IF(M19&gt;M20,I19,I20))</f>
        <v xml:space="preserve"> </v>
      </c>
      <c r="R12" s="67">
        <f>IF(U11+U12=0,0,IF(U11=U12,2,IF(U11&gt;U12,1,5)))</f>
        <v>0</v>
      </c>
      <c r="S12" s="59">
        <f>IF(V11="","",IF(OR(AND(V11&gt;0,V11&lt;5)),1,0))</f>
        <v>0</v>
      </c>
      <c r="T12" s="59">
        <f t="shared" si="2"/>
        <v>0</v>
      </c>
      <c r="U12" s="123"/>
      <c r="V12" s="9">
        <f t="shared" ref="V12" si="33">SUM(U12-U11)</f>
        <v>0</v>
      </c>
      <c r="W12" s="1"/>
      <c r="X12" s="448"/>
      <c r="Y12" s="93" t="str">
        <f>IF(U9=U10," ",IF(U9&lt;U10,Q9,Q10))</f>
        <v xml:space="preserve"> </v>
      </c>
      <c r="Z12" s="67">
        <f>IF(AC11+AC12=0,0,IF(AC11=AC12,2,IF(AC11&gt;AC12,1,5)))</f>
        <v>0</v>
      </c>
      <c r="AA12" s="59">
        <f>IF(AD11="","",IF(OR(AND(AD11&gt;0,AD11&lt;5)),1,0))</f>
        <v>0</v>
      </c>
      <c r="AB12" s="59">
        <f t="shared" si="3"/>
        <v>0</v>
      </c>
      <c r="AC12" s="123"/>
      <c r="AD12" s="9">
        <f t="shared" ref="AD12" si="34">SUM(AC12-AC11)</f>
        <v>0</v>
      </c>
      <c r="AE12" s="1"/>
      <c r="AF12" s="13">
        <v>8</v>
      </c>
      <c r="AG12" s="126" t="str">
        <f t="shared" si="8"/>
        <v/>
      </c>
      <c r="AH12" s="59">
        <f t="shared" si="9"/>
        <v>0</v>
      </c>
      <c r="AI12" s="59">
        <f t="shared" si="10"/>
        <v>0</v>
      </c>
      <c r="AJ12" s="326">
        <f t="shared" si="11"/>
        <v>0</v>
      </c>
      <c r="AK12" s="342">
        <f t="shared" si="12"/>
        <v>0</v>
      </c>
      <c r="AL12" s="36">
        <f t="shared" si="13"/>
        <v>0</v>
      </c>
      <c r="AM12"/>
      <c r="AN12" s="179" t="str">
        <f t="shared" si="14"/>
        <v/>
      </c>
      <c r="AO12"/>
      <c r="AP12" s="62" t="str">
        <f>IF(AG12="","",SMALL(AN$5:AN$24,ROWS(AH$5:AH12)))</f>
        <v/>
      </c>
      <c r="AQ12" s="64" t="str">
        <f>IF(AP12="","",IF(AND(AS11=AS12,AT11=AT12,AU11=AU12,AV12=AV11,AW12=AW11),AQ11,$AQ$5+7))</f>
        <v/>
      </c>
      <c r="AR12" s="64" t="str">
        <f t="shared" si="4"/>
        <v/>
      </c>
      <c r="AS12" s="251" t="str">
        <f t="shared" si="5"/>
        <v/>
      </c>
      <c r="AT12" s="149" t="str">
        <f t="shared" si="6"/>
        <v/>
      </c>
      <c r="AU12" s="239" t="str">
        <f t="shared" si="7"/>
        <v/>
      </c>
      <c r="AV12" s="345" t="str">
        <f t="shared" si="15"/>
        <v/>
      </c>
      <c r="AW12" s="137" t="str">
        <f t="shared" si="16"/>
        <v/>
      </c>
    </row>
    <row r="13" spans="1:49" ht="27.95" customHeight="1">
      <c r="A13" s="7">
        <v>9</v>
      </c>
      <c r="B13" s="185"/>
      <c r="C13" s="185"/>
      <c r="D13" s="186"/>
      <c r="E13" s="290"/>
      <c r="G13" s="293">
        <v>9</v>
      </c>
      <c r="H13" s="424">
        <v>5</v>
      </c>
      <c r="I13" s="39" t="str">
        <f t="shared" si="0"/>
        <v/>
      </c>
      <c r="J13" s="39">
        <f>IF(M13+M14=0,0,IF(M13=M14,2,IF(M13&lt;M14,1,5)))</f>
        <v>0</v>
      </c>
      <c r="K13" s="39">
        <f>IF(N14="","",IF(OR(AND(N14&gt;0,N14&lt;5)),1,0))</f>
        <v>0</v>
      </c>
      <c r="L13" s="39">
        <f t="shared" si="1"/>
        <v>0</v>
      </c>
      <c r="M13" s="122"/>
      <c r="N13" s="8">
        <f t="shared" ref="N13" si="35">SUM(M13-M14)</f>
        <v>0</v>
      </c>
      <c r="O13" s="1"/>
      <c r="P13" s="431">
        <v>6</v>
      </c>
      <c r="Q13" s="69" t="str">
        <f>IF(M21=M22," ",IF(M21&gt;M22,I21,I22))</f>
        <v xml:space="preserve"> </v>
      </c>
      <c r="R13" s="66">
        <f>IF(U13+U14=0,0,IF(U13=U14,2,IF(U13&lt;U14,1,5)))</f>
        <v>0</v>
      </c>
      <c r="S13" s="39">
        <f>IF(V14="","",IF(OR(AND(V14&gt;0,V14&lt;5)),1,0))</f>
        <v>0</v>
      </c>
      <c r="T13" s="39">
        <f t="shared" si="2"/>
        <v>0</v>
      </c>
      <c r="U13" s="122"/>
      <c r="V13" s="8">
        <f t="shared" ref="V13" si="36">SUM(U13-U14)</f>
        <v>0</v>
      </c>
      <c r="W13" s="1"/>
      <c r="X13" s="447">
        <v>10</v>
      </c>
      <c r="Y13" s="91" t="str">
        <f>IF(U11=U12," ",IF(U11&lt;U12,Q11,Q12))</f>
        <v xml:space="preserve"> </v>
      </c>
      <c r="Z13" s="66">
        <f>IF(AC13+AC14=0,0,IF(AC13=AC14,2,IF(AC13&lt;AC14,1,5)))</f>
        <v>0</v>
      </c>
      <c r="AA13" s="39">
        <f>IF(AD14="","",IF(OR(AND(AD14&gt;0,AD14&lt;5)),1,0))</f>
        <v>0</v>
      </c>
      <c r="AB13" s="39">
        <f t="shared" si="3"/>
        <v>0</v>
      </c>
      <c r="AC13" s="122"/>
      <c r="AD13" s="8">
        <f t="shared" ref="AD13" si="37">SUM(AC13-AC14)</f>
        <v>0</v>
      </c>
      <c r="AE13" s="1"/>
      <c r="AF13" s="13">
        <v>9</v>
      </c>
      <c r="AG13" s="126" t="str">
        <f t="shared" si="8"/>
        <v/>
      </c>
      <c r="AH13" s="59">
        <f t="shared" si="9"/>
        <v>0</v>
      </c>
      <c r="AI13" s="59">
        <f t="shared" si="10"/>
        <v>0</v>
      </c>
      <c r="AJ13" s="326">
        <f t="shared" si="11"/>
        <v>0</v>
      </c>
      <c r="AK13" s="342">
        <f t="shared" si="12"/>
        <v>0</v>
      </c>
      <c r="AL13" s="36">
        <f t="shared" si="13"/>
        <v>0</v>
      </c>
      <c r="AM13"/>
      <c r="AN13" s="179" t="str">
        <f t="shared" si="14"/>
        <v/>
      </c>
      <c r="AO13"/>
      <c r="AP13" s="62" t="str">
        <f>IF(AG13="","",SMALL(AN$5:AN$24,ROWS(AH$5:AH13)))</f>
        <v/>
      </c>
      <c r="AQ13" s="64" t="str">
        <f>IF(AP13="","",IF(AND(AS12=AS13,AT12=AT13,AU12=AU13,AV13=AV12,AW13=AW12),AQ12,$AQ$5+8))</f>
        <v/>
      </c>
      <c r="AR13" s="64" t="str">
        <f t="shared" si="4"/>
        <v/>
      </c>
      <c r="AS13" s="251" t="str">
        <f t="shared" si="5"/>
        <v/>
      </c>
      <c r="AT13" s="149" t="str">
        <f t="shared" si="6"/>
        <v/>
      </c>
      <c r="AU13" s="239" t="str">
        <f t="shared" si="7"/>
        <v/>
      </c>
      <c r="AV13" s="345" t="str">
        <f t="shared" si="15"/>
        <v/>
      </c>
      <c r="AW13" s="137" t="str">
        <f t="shared" si="16"/>
        <v/>
      </c>
    </row>
    <row r="14" spans="1:49" ht="27.95" customHeight="1" thickBot="1">
      <c r="A14" s="7">
        <v>10</v>
      </c>
      <c r="B14" s="185"/>
      <c r="C14" s="185"/>
      <c r="D14" s="186"/>
      <c r="E14" s="290"/>
      <c r="G14" s="293">
        <v>10</v>
      </c>
      <c r="H14" s="425"/>
      <c r="I14" s="59" t="str">
        <f t="shared" si="0"/>
        <v/>
      </c>
      <c r="J14" s="40">
        <f>IF(M13+M14=0,0,IF(M13=M14,2,IF(M13&gt;M14,1,5)))</f>
        <v>0</v>
      </c>
      <c r="K14" s="59">
        <f>IF(N13="","",IF(OR(AND(N13&gt;0,N13&lt;5)),1,0))</f>
        <v>0</v>
      </c>
      <c r="L14" s="59">
        <f t="shared" si="1"/>
        <v>0</v>
      </c>
      <c r="M14" s="123"/>
      <c r="N14" s="9">
        <f t="shared" ref="N14" si="38">SUM(M14-M13)</f>
        <v>0</v>
      </c>
      <c r="O14" s="1"/>
      <c r="P14" s="432"/>
      <c r="Q14" s="105" t="str">
        <f>IF(M23=M24," ",IF(M23&gt;M24,I23,I24))</f>
        <v xml:space="preserve"> </v>
      </c>
      <c r="R14" s="67">
        <f>IF(U13+U14=0,0,IF(U13=U14,2,IF(U13&gt;U14,1,5)))</f>
        <v>0</v>
      </c>
      <c r="S14" s="59">
        <f>IF(V13="","",IF(OR(AND(V13&gt;0,V13&lt;5)),1,0))</f>
        <v>0</v>
      </c>
      <c r="T14" s="59">
        <f t="shared" si="2"/>
        <v>0</v>
      </c>
      <c r="U14" s="123"/>
      <c r="V14" s="9">
        <f t="shared" ref="V14" si="39">SUM(U14-U13)</f>
        <v>0</v>
      </c>
      <c r="W14" s="1"/>
      <c r="X14" s="448"/>
      <c r="Y14" s="46" t="str">
        <f>IF(U15=U16," ",IF(U15&gt;U16,Q15,Q16))</f>
        <v xml:space="preserve"> </v>
      </c>
      <c r="Z14" s="67">
        <f>IF(AC13+AC14=0,0,IF(AC13=AC14,2,IF(AC13&gt;AC14,1,5)))</f>
        <v>0</v>
      </c>
      <c r="AA14" s="59">
        <f>IF(AD13="","",IF(OR(AND(AD13&gt;0,AD13&lt;5)),1,0))</f>
        <v>0</v>
      </c>
      <c r="AB14" s="59">
        <f t="shared" si="3"/>
        <v>0</v>
      </c>
      <c r="AC14" s="123"/>
      <c r="AD14" s="9">
        <f t="shared" ref="AD14" si="40">SUM(AC14-AC13)</f>
        <v>0</v>
      </c>
      <c r="AE14" s="1"/>
      <c r="AF14" s="13">
        <v>10</v>
      </c>
      <c r="AG14" s="126" t="str">
        <f t="shared" si="8"/>
        <v/>
      </c>
      <c r="AH14" s="59">
        <f t="shared" si="9"/>
        <v>0</v>
      </c>
      <c r="AI14" s="59">
        <f t="shared" si="10"/>
        <v>0</v>
      </c>
      <c r="AJ14" s="326">
        <f t="shared" si="11"/>
        <v>0</v>
      </c>
      <c r="AK14" s="342">
        <f t="shared" si="12"/>
        <v>0</v>
      </c>
      <c r="AL14" s="36">
        <f t="shared" si="13"/>
        <v>0</v>
      </c>
      <c r="AM14"/>
      <c r="AN14" s="179" t="str">
        <f t="shared" si="14"/>
        <v/>
      </c>
      <c r="AO14"/>
      <c r="AP14" s="62" t="str">
        <f>IF(AG14="","",SMALL(AN$5:AN$24,ROWS(AH$5:AH14)))</f>
        <v/>
      </c>
      <c r="AQ14" s="64" t="str">
        <f>IF(AP14="","",IF(AND(AS13=AS14,AT13=AT14,AU13=AU14,AV14=AV13,AW14=AW13),AQ13,$AQ$5+9))</f>
        <v/>
      </c>
      <c r="AR14" s="64" t="str">
        <f t="shared" si="4"/>
        <v/>
      </c>
      <c r="AS14" s="251" t="str">
        <f t="shared" si="5"/>
        <v/>
      </c>
      <c r="AT14" s="149" t="str">
        <f t="shared" si="6"/>
        <v/>
      </c>
      <c r="AU14" s="239" t="str">
        <f t="shared" si="7"/>
        <v/>
      </c>
      <c r="AV14" s="345" t="str">
        <f t="shared" si="15"/>
        <v/>
      </c>
      <c r="AW14" s="137" t="str">
        <f t="shared" si="16"/>
        <v/>
      </c>
    </row>
    <row r="15" spans="1:49" ht="27.95" customHeight="1">
      <c r="A15" s="7">
        <v>11</v>
      </c>
      <c r="B15" s="185"/>
      <c r="C15" s="185"/>
      <c r="D15" s="186"/>
      <c r="E15" s="290"/>
      <c r="G15" s="293">
        <v>11</v>
      </c>
      <c r="H15" s="424">
        <v>6</v>
      </c>
      <c r="I15" s="39" t="str">
        <f t="shared" si="0"/>
        <v/>
      </c>
      <c r="J15" s="39">
        <f>IF(M15+M16=0,0,IF(M15=M16,2,IF(M15&lt;M16,1,5)))</f>
        <v>0</v>
      </c>
      <c r="K15" s="39">
        <f>IF(N16="","",IF(OR(AND(N16&gt;0,N16&lt;5)),1,0))</f>
        <v>0</v>
      </c>
      <c r="L15" s="39">
        <f t="shared" si="1"/>
        <v>0</v>
      </c>
      <c r="M15" s="122"/>
      <c r="N15" s="8">
        <f t="shared" ref="N15" si="41">SUM(M15-M16)</f>
        <v>0</v>
      </c>
      <c r="O15" s="1"/>
      <c r="P15" s="447">
        <v>5</v>
      </c>
      <c r="Q15" s="43" t="str">
        <f>IF(M5=M6," ",IF(M5&lt;M6,I5,I6))</f>
        <v xml:space="preserve"> </v>
      </c>
      <c r="R15" s="66">
        <f>IF(U15+U16=0,0,IF(U15=U16,2,IF(U15&lt;U16,1,5)))</f>
        <v>0</v>
      </c>
      <c r="S15" s="39">
        <f>IF(V16="","",IF(OR(AND(V16&gt;0,V16&lt;5)),1,0))</f>
        <v>0</v>
      </c>
      <c r="T15" s="39">
        <f t="shared" si="2"/>
        <v>0</v>
      </c>
      <c r="U15" s="122"/>
      <c r="V15" s="8">
        <f t="shared" ref="V15" si="42">SUM(U15-U16)</f>
        <v>0</v>
      </c>
      <c r="W15" s="1"/>
      <c r="X15" s="447">
        <v>9</v>
      </c>
      <c r="Y15" s="45" t="str">
        <f>IF(U17=U18," ",IF(U17&gt;U18,Q17,Q18))</f>
        <v xml:space="preserve"> </v>
      </c>
      <c r="Z15" s="66">
        <f>IF(AC15+AC16=0,0,IF(AC15=AC16,2,IF(AC15&lt;AC16,1,5)))</f>
        <v>0</v>
      </c>
      <c r="AA15" s="39">
        <f>IF(AD16="","",IF(OR(AND(AD16&gt;0,AD16&lt;5)),1,0))</f>
        <v>0</v>
      </c>
      <c r="AB15" s="39">
        <f t="shared" si="3"/>
        <v>0</v>
      </c>
      <c r="AC15" s="122"/>
      <c r="AD15" s="8">
        <f t="shared" ref="AD15" si="43">SUM(AC15-AC16)</f>
        <v>0</v>
      </c>
      <c r="AE15" s="1"/>
      <c r="AF15" s="13">
        <v>11</v>
      </c>
      <c r="AG15" s="126" t="str">
        <f t="shared" si="8"/>
        <v/>
      </c>
      <c r="AH15" s="59">
        <f t="shared" si="9"/>
        <v>0</v>
      </c>
      <c r="AI15" s="59">
        <f t="shared" si="10"/>
        <v>0</v>
      </c>
      <c r="AJ15" s="326">
        <f t="shared" si="11"/>
        <v>0</v>
      </c>
      <c r="AK15" s="342">
        <f t="shared" si="12"/>
        <v>0</v>
      </c>
      <c r="AL15" s="36">
        <f t="shared" si="13"/>
        <v>0</v>
      </c>
      <c r="AM15"/>
      <c r="AN15" s="179" t="str">
        <f t="shared" si="14"/>
        <v/>
      </c>
      <c r="AO15"/>
      <c r="AP15" s="62" t="str">
        <f>IF(AG15="","",SMALL(AN$5:AN$24,ROWS(AH$5:AH15)))</f>
        <v/>
      </c>
      <c r="AQ15" s="64" t="str">
        <f>IF(AP15="","",IF(AND(AS14=AS15,AT14=AT15,AU14=AU15,AV15=AV14,AW15=AW14),AQ14,$AQ$5+10))</f>
        <v/>
      </c>
      <c r="AR15" s="64" t="str">
        <f t="shared" si="4"/>
        <v/>
      </c>
      <c r="AS15" s="251" t="str">
        <f t="shared" si="5"/>
        <v/>
      </c>
      <c r="AT15" s="149" t="str">
        <f t="shared" si="6"/>
        <v/>
      </c>
      <c r="AU15" s="239" t="str">
        <f t="shared" si="7"/>
        <v/>
      </c>
      <c r="AV15" s="345" t="str">
        <f t="shared" si="15"/>
        <v/>
      </c>
      <c r="AW15" s="137" t="str">
        <f t="shared" si="16"/>
        <v/>
      </c>
    </row>
    <row r="16" spans="1:49" ht="27.95" customHeight="1" thickBot="1">
      <c r="A16" s="7">
        <v>12</v>
      </c>
      <c r="B16" s="185"/>
      <c r="C16" s="185"/>
      <c r="D16" s="186"/>
      <c r="E16" s="290"/>
      <c r="G16" s="293">
        <v>12</v>
      </c>
      <c r="H16" s="425"/>
      <c r="I16" s="59" t="str">
        <f t="shared" si="0"/>
        <v/>
      </c>
      <c r="J16" s="40">
        <f>IF(M15+M16=0,0,IF(M15=M16,2,IF(M15&gt;M16,1,5)))</f>
        <v>0</v>
      </c>
      <c r="K16" s="59">
        <f>IF(N15="","",IF(OR(AND(N15&gt;0,N15&lt;5)),1,0))</f>
        <v>0</v>
      </c>
      <c r="L16" s="59">
        <f t="shared" si="1"/>
        <v>0</v>
      </c>
      <c r="M16" s="123"/>
      <c r="N16" s="9">
        <f t="shared" ref="N16" si="44">SUM(M16-M15)</f>
        <v>0</v>
      </c>
      <c r="O16" s="1"/>
      <c r="P16" s="448"/>
      <c r="Q16" s="94" t="str">
        <f>IF(M7=M8," ",IF(M7&lt;M8,I7,I8))</f>
        <v xml:space="preserve"> </v>
      </c>
      <c r="R16" s="95">
        <f>IF(U15+U16=0,0,IF(U15=U16,2,IF(U15&gt;U16,1,5)))</f>
        <v>0</v>
      </c>
      <c r="S16" s="59">
        <f>IF(V15="","",IF(OR(AND(V15&gt;0,V15&lt;5)),1,0))</f>
        <v>0</v>
      </c>
      <c r="T16" s="59">
        <f t="shared" si="2"/>
        <v>0</v>
      </c>
      <c r="U16" s="123"/>
      <c r="V16" s="96">
        <f t="shared" ref="V16" si="45">SUM(U16-U15)</f>
        <v>0</v>
      </c>
      <c r="W16" s="1"/>
      <c r="X16" s="448"/>
      <c r="Y16" s="133" t="str">
        <f>IF(U19=U20," ",IF(U19&gt;U20,Q19,Q20))</f>
        <v xml:space="preserve"> </v>
      </c>
      <c r="Z16" s="67">
        <f>IF(AC15+AC16=0,0,IF(AC15=AC16,2,IF(AC15&gt;AC16,1,5)))</f>
        <v>0</v>
      </c>
      <c r="AA16" s="59">
        <f>IF(AD15="","",IF(OR(AND(AD15&gt;0,AD15&lt;5)),1,0))</f>
        <v>0</v>
      </c>
      <c r="AB16" s="59">
        <f t="shared" si="3"/>
        <v>0</v>
      </c>
      <c r="AC16" s="123"/>
      <c r="AD16" s="96">
        <f t="shared" ref="AD16" si="46">SUM(AC16-AC15)</f>
        <v>0</v>
      </c>
      <c r="AE16" s="1"/>
      <c r="AF16" s="13">
        <v>12</v>
      </c>
      <c r="AG16" s="126" t="str">
        <f t="shared" si="8"/>
        <v/>
      </c>
      <c r="AH16" s="59">
        <f t="shared" si="9"/>
        <v>0</v>
      </c>
      <c r="AI16" s="59">
        <f t="shared" si="10"/>
        <v>0</v>
      </c>
      <c r="AJ16" s="326">
        <f t="shared" si="11"/>
        <v>0</v>
      </c>
      <c r="AK16" s="342">
        <f t="shared" si="12"/>
        <v>0</v>
      </c>
      <c r="AL16" s="36">
        <f t="shared" si="13"/>
        <v>0</v>
      </c>
      <c r="AM16"/>
      <c r="AN16" s="179" t="str">
        <f t="shared" si="14"/>
        <v/>
      </c>
      <c r="AO16"/>
      <c r="AP16" s="62" t="str">
        <f>IF(AG16="","",SMALL(AN$5:AN$24,ROWS(AH$5:AH16)))</f>
        <v/>
      </c>
      <c r="AQ16" s="64" t="str">
        <f>IF(AP16="","",IF(AND(AS15=AS16,AT15=AT16,AU15=AU16,AV16=AV15,AW16=AW15),AQ15,$AQ$5+11))</f>
        <v/>
      </c>
      <c r="AR16" s="64" t="str">
        <f t="shared" si="4"/>
        <v/>
      </c>
      <c r="AS16" s="251" t="str">
        <f t="shared" si="5"/>
        <v/>
      </c>
      <c r="AT16" s="149" t="str">
        <f t="shared" si="6"/>
        <v/>
      </c>
      <c r="AU16" s="239" t="str">
        <f t="shared" si="7"/>
        <v/>
      </c>
      <c r="AV16" s="345" t="str">
        <f t="shared" si="15"/>
        <v/>
      </c>
      <c r="AW16" s="137" t="str">
        <f t="shared" si="16"/>
        <v/>
      </c>
    </row>
    <row r="17" spans="1:49" ht="27.95" customHeight="1">
      <c r="A17" s="7">
        <v>13</v>
      </c>
      <c r="B17" s="185"/>
      <c r="C17" s="185"/>
      <c r="D17" s="187"/>
      <c r="E17" s="290"/>
      <c r="G17" s="293">
        <v>13</v>
      </c>
      <c r="H17" s="424">
        <v>7</v>
      </c>
      <c r="I17" s="39" t="str">
        <f t="shared" si="0"/>
        <v/>
      </c>
      <c r="J17" s="39">
        <f>IF(M17+M18=0,0,IF(M17=M18,2,IF(M17&lt;M18,1,5)))</f>
        <v>0</v>
      </c>
      <c r="K17" s="39">
        <f>IF(N18="","",IF(OR(AND(N18&gt;0,N18&lt;5)),1,0))</f>
        <v>0</v>
      </c>
      <c r="L17" s="39">
        <f t="shared" si="1"/>
        <v>0</v>
      </c>
      <c r="M17" s="122"/>
      <c r="N17" s="8">
        <f t="shared" ref="N17" si="47">SUM(M17-M18)</f>
        <v>0</v>
      </c>
      <c r="O17" s="1"/>
      <c r="P17" s="447">
        <v>4</v>
      </c>
      <c r="Q17" s="43" t="str">
        <f>IF(M9=M10," ",IF(M9&lt;M10,I9,I10))</f>
        <v xml:space="preserve"> </v>
      </c>
      <c r="R17" s="66">
        <f>IF(U17+U18=0,0,IF(U17=U18,2,IF(U17&lt;U18,1,5)))</f>
        <v>0</v>
      </c>
      <c r="S17" s="39">
        <f>IF(V18="","",IF(OR(AND(V18&gt;0,V18&lt;5)),1,0))</f>
        <v>0</v>
      </c>
      <c r="T17" s="39">
        <f t="shared" si="2"/>
        <v>0</v>
      </c>
      <c r="U17" s="122"/>
      <c r="V17" s="8">
        <f t="shared" ref="V17" si="48">SUM(U17-U18)</f>
        <v>0</v>
      </c>
      <c r="W17" s="1"/>
      <c r="X17" s="447">
        <v>8</v>
      </c>
      <c r="Y17" s="45" t="str">
        <f>IF(U21=U22," ",IF(U21&gt;U22,Q21,Q22))</f>
        <v xml:space="preserve"> </v>
      </c>
      <c r="Z17" s="66">
        <f>IF(AC17+AC18=0,0,IF(AC17=AC18,2,IF(AC17&lt;AC18,1,5)))</f>
        <v>0</v>
      </c>
      <c r="AA17" s="39">
        <f>IF(AD18="","",IF(OR(AND(AD18&gt;0,AD18&lt;5)),1,0))</f>
        <v>0</v>
      </c>
      <c r="AB17" s="39">
        <f t="shared" si="3"/>
        <v>0</v>
      </c>
      <c r="AC17" s="122"/>
      <c r="AD17" s="8">
        <f t="shared" ref="AD17" si="49">SUM(AC17-AC18)</f>
        <v>0</v>
      </c>
      <c r="AE17" s="1"/>
      <c r="AF17" s="13">
        <v>13</v>
      </c>
      <c r="AG17" s="126" t="str">
        <f t="shared" si="8"/>
        <v/>
      </c>
      <c r="AH17" s="59">
        <f t="shared" si="9"/>
        <v>0</v>
      </c>
      <c r="AI17" s="59">
        <f t="shared" si="10"/>
        <v>0</v>
      </c>
      <c r="AJ17" s="326">
        <f t="shared" si="11"/>
        <v>0</v>
      </c>
      <c r="AK17" s="342">
        <f t="shared" si="12"/>
        <v>0</v>
      </c>
      <c r="AL17" s="36">
        <f t="shared" si="13"/>
        <v>0</v>
      </c>
      <c r="AM17"/>
      <c r="AN17" s="179" t="str">
        <f t="shared" si="14"/>
        <v/>
      </c>
      <c r="AO17"/>
      <c r="AP17" s="62" t="str">
        <f>IF(AG17="","",SMALL(AN$5:AN$24,ROWS(AH$5:AH17)))</f>
        <v/>
      </c>
      <c r="AQ17" s="64" t="str">
        <f>IF(AP17="","",IF(AND(AS16=AS17,AT16=AT17,AU16=AU17,AV17=AV16,AW17=AW16),AQ16,$AQ$5+12))</f>
        <v/>
      </c>
      <c r="AR17" s="64" t="str">
        <f t="shared" si="4"/>
        <v/>
      </c>
      <c r="AS17" s="251" t="str">
        <f t="shared" si="5"/>
        <v/>
      </c>
      <c r="AT17" s="149" t="str">
        <f t="shared" si="6"/>
        <v/>
      </c>
      <c r="AU17" s="239" t="str">
        <f t="shared" si="7"/>
        <v/>
      </c>
      <c r="AV17" s="345" t="str">
        <f t="shared" si="15"/>
        <v/>
      </c>
      <c r="AW17" s="137" t="str">
        <f t="shared" si="16"/>
        <v/>
      </c>
    </row>
    <row r="18" spans="1:49" ht="27.95" customHeight="1" thickBot="1">
      <c r="A18" s="7">
        <v>14</v>
      </c>
      <c r="B18" s="185"/>
      <c r="C18" s="185"/>
      <c r="D18" s="186"/>
      <c r="E18" s="290"/>
      <c r="G18" s="293">
        <v>14</v>
      </c>
      <c r="H18" s="425"/>
      <c r="I18" s="59" t="str">
        <f t="shared" si="0"/>
        <v/>
      </c>
      <c r="J18" s="40">
        <f>IF(M17+M18=0,0,IF(M17=M18,2,IF(M17&gt;M18,1,5)))</f>
        <v>0</v>
      </c>
      <c r="K18" s="59">
        <f>IF(N17="","",IF(OR(AND(N17&gt;0,N17&lt;5)),1,0))</f>
        <v>0</v>
      </c>
      <c r="L18" s="59">
        <f t="shared" si="1"/>
        <v>0</v>
      </c>
      <c r="M18" s="123"/>
      <c r="N18" s="9">
        <f t="shared" ref="N18" si="50">SUM(M18-M17)</f>
        <v>0</v>
      </c>
      <c r="O18" s="1"/>
      <c r="P18" s="448"/>
      <c r="Q18" s="68" t="str">
        <f>IF(M11=M12," ",IF(M11&lt;M12,I11,I12))</f>
        <v xml:space="preserve"> </v>
      </c>
      <c r="R18" s="67">
        <f>IF(U17+U18=0,0,IF(U17=U18,2,IF(U17&gt;U18,1,5)))</f>
        <v>0</v>
      </c>
      <c r="S18" s="59">
        <f>IF(V17="","",IF(OR(AND(V17&gt;0,V17&lt;5)),1,0))</f>
        <v>0</v>
      </c>
      <c r="T18" s="59">
        <f t="shared" si="2"/>
        <v>0</v>
      </c>
      <c r="U18" s="123"/>
      <c r="V18" s="9">
        <f t="shared" ref="V18" si="51">SUM(U18-U17)</f>
        <v>0</v>
      </c>
      <c r="W18" s="1"/>
      <c r="X18" s="448"/>
      <c r="Y18" s="46" t="str">
        <f>IF(U23=U24," ",IF(U23&gt;U24,Q23,Q24))</f>
        <v xml:space="preserve"> </v>
      </c>
      <c r="Z18" s="67">
        <f>IF(AC17+AC18=0,0,IF(AC17=AC18,2,IF(AC17&gt;AC18,1,5)))</f>
        <v>0</v>
      </c>
      <c r="AA18" s="59">
        <f>IF(AD17="","",IF(OR(AND(AD17&gt;0,AD17&lt;5)),1,0))</f>
        <v>0</v>
      </c>
      <c r="AB18" s="59">
        <f t="shared" si="3"/>
        <v>0</v>
      </c>
      <c r="AC18" s="123"/>
      <c r="AD18" s="9">
        <f t="shared" ref="AD18" si="52">SUM(AC18-AC17)</f>
        <v>0</v>
      </c>
      <c r="AE18" s="1"/>
      <c r="AF18" s="13">
        <v>14</v>
      </c>
      <c r="AG18" s="126" t="str">
        <f t="shared" si="8"/>
        <v/>
      </c>
      <c r="AH18" s="59">
        <f t="shared" si="9"/>
        <v>0</v>
      </c>
      <c r="AI18" s="59">
        <f t="shared" si="10"/>
        <v>0</v>
      </c>
      <c r="AJ18" s="326">
        <f t="shared" si="11"/>
        <v>0</v>
      </c>
      <c r="AK18" s="342">
        <f t="shared" si="12"/>
        <v>0</v>
      </c>
      <c r="AL18" s="36">
        <f t="shared" si="13"/>
        <v>0</v>
      </c>
      <c r="AM18"/>
      <c r="AN18" s="179" t="str">
        <f t="shared" si="14"/>
        <v/>
      </c>
      <c r="AO18"/>
      <c r="AP18" s="62" t="str">
        <f>IF(AG18="","",SMALL(AN$5:AN$24,ROWS(AH$5:AH18)))</f>
        <v/>
      </c>
      <c r="AQ18" s="64" t="str">
        <f>IF(AP18="","",IF(AND(AS17=AS18,AT17=AT18,AU17=AU18,AV18=AV17,AW18=AW17),AQ17,$AQ$5+13))</f>
        <v/>
      </c>
      <c r="AR18" s="64" t="str">
        <f t="shared" si="4"/>
        <v/>
      </c>
      <c r="AS18" s="251" t="str">
        <f t="shared" si="5"/>
        <v/>
      </c>
      <c r="AT18" s="149" t="str">
        <f t="shared" si="6"/>
        <v/>
      </c>
      <c r="AU18" s="239" t="str">
        <f t="shared" si="7"/>
        <v/>
      </c>
      <c r="AV18" s="345" t="str">
        <f t="shared" si="15"/>
        <v/>
      </c>
      <c r="AW18" s="137" t="str">
        <f t="shared" si="16"/>
        <v/>
      </c>
    </row>
    <row r="19" spans="1:49" ht="27.95" customHeight="1">
      <c r="A19" s="7">
        <v>15</v>
      </c>
      <c r="B19" s="188"/>
      <c r="C19" s="188"/>
      <c r="D19" s="186"/>
      <c r="E19" s="290"/>
      <c r="G19" s="293">
        <v>15</v>
      </c>
      <c r="H19" s="424">
        <v>8</v>
      </c>
      <c r="I19" s="39" t="str">
        <f t="shared" si="0"/>
        <v/>
      </c>
      <c r="J19" s="39">
        <f>IF(M19+M20=0,0,IF(M19=M20,2,IF(M19&lt;M20,1,5)))</f>
        <v>0</v>
      </c>
      <c r="K19" s="39">
        <f>IF(N20="","",IF(OR(AND(N20&gt;0,N20&lt;5)),1,0))</f>
        <v>0</v>
      </c>
      <c r="L19" s="39">
        <f t="shared" si="1"/>
        <v>0</v>
      </c>
      <c r="M19" s="122"/>
      <c r="N19" s="8">
        <f t="shared" ref="N19" si="53">SUM(M19-M20)</f>
        <v>0</v>
      </c>
      <c r="O19" s="1"/>
      <c r="P19" s="447">
        <v>3</v>
      </c>
      <c r="Q19" s="61" t="str">
        <f>IF(M13=M14," ",IF(M13&lt;M14,I13,I14))</f>
        <v xml:space="preserve"> </v>
      </c>
      <c r="R19" s="66">
        <f>IF(U19+U20=0,0,IF(U19=U20,2,IF(U19&lt;U20,1,5)))</f>
        <v>0</v>
      </c>
      <c r="S19" s="39">
        <f>IF(V20="","",IF(OR(AND(V20&gt;0,V20&lt;5)),1,0))</f>
        <v>0</v>
      </c>
      <c r="T19" s="39">
        <f t="shared" si="2"/>
        <v>0</v>
      </c>
      <c r="U19" s="122"/>
      <c r="V19" s="8">
        <f t="shared" ref="V19" si="54">SUM(U19-U20)</f>
        <v>0</v>
      </c>
      <c r="W19" s="1"/>
      <c r="X19" s="447">
        <v>7</v>
      </c>
      <c r="Y19" s="118" t="str">
        <f>IF(U13=U14," ",IF(U13&lt;U14,Q13,Q14))</f>
        <v xml:space="preserve"> </v>
      </c>
      <c r="Z19" s="66">
        <f>IF(AC19+AC20=0,0,IF(AC19=AC20,2,IF(AC19&lt;AC20,1,5)))</f>
        <v>0</v>
      </c>
      <c r="AA19" s="39">
        <f>IF(AD20="","",IF(OR(AND(AD20&gt;0,AD20&lt;5)),1,0))</f>
        <v>0</v>
      </c>
      <c r="AB19" s="39">
        <f t="shared" si="3"/>
        <v>0</v>
      </c>
      <c r="AC19" s="122"/>
      <c r="AD19" s="8">
        <f t="shared" ref="AD19" si="55">SUM(AC19-AC20)</f>
        <v>0</v>
      </c>
      <c r="AE19" s="1"/>
      <c r="AF19" s="13">
        <v>15</v>
      </c>
      <c r="AG19" s="126" t="str">
        <f t="shared" si="8"/>
        <v/>
      </c>
      <c r="AH19" s="59">
        <f t="shared" si="9"/>
        <v>0</v>
      </c>
      <c r="AI19" s="59">
        <f t="shared" si="10"/>
        <v>0</v>
      </c>
      <c r="AJ19" s="326">
        <f t="shared" si="11"/>
        <v>0</v>
      </c>
      <c r="AK19" s="342">
        <f t="shared" si="12"/>
        <v>0</v>
      </c>
      <c r="AL19" s="36">
        <f t="shared" si="13"/>
        <v>0</v>
      </c>
      <c r="AM19"/>
      <c r="AN19" s="179" t="str">
        <f t="shared" si="14"/>
        <v/>
      </c>
      <c r="AO19"/>
      <c r="AP19" s="62" t="str">
        <f>IF(AG19="","",SMALL(AN$5:AN$24,ROWS(AH$5:AH19)))</f>
        <v/>
      </c>
      <c r="AQ19" s="64" t="str">
        <f>IF(AP19="","",IF(AND(AS18=AS19,AT18=AT19,AU18=AU19,AV19=AV18,AW19=AW18),AQ18,$AQ$5+14))</f>
        <v/>
      </c>
      <c r="AR19" s="64" t="str">
        <f t="shared" si="4"/>
        <v/>
      </c>
      <c r="AS19" s="251" t="str">
        <f t="shared" si="5"/>
        <v/>
      </c>
      <c r="AT19" s="149" t="str">
        <f t="shared" si="6"/>
        <v/>
      </c>
      <c r="AU19" s="239" t="str">
        <f t="shared" si="7"/>
        <v/>
      </c>
      <c r="AV19" s="345" t="str">
        <f t="shared" si="15"/>
        <v/>
      </c>
      <c r="AW19" s="137" t="str">
        <f t="shared" si="16"/>
        <v/>
      </c>
    </row>
    <row r="20" spans="1:49" ht="27.95" customHeight="1" thickBot="1">
      <c r="A20" s="7">
        <v>16</v>
      </c>
      <c r="B20" s="243"/>
      <c r="C20" s="185"/>
      <c r="D20" s="186"/>
      <c r="E20" s="290"/>
      <c r="G20" s="293">
        <v>16</v>
      </c>
      <c r="H20" s="425"/>
      <c r="I20" s="59" t="str">
        <f t="shared" si="0"/>
        <v/>
      </c>
      <c r="J20" s="40">
        <f>IF(M19+M20=0,0,IF(M19=M20,2,IF(M19&gt;M20,1,5)))</f>
        <v>0</v>
      </c>
      <c r="K20" s="124">
        <f>IF(N19="","",IF(OR(AND(N19&gt;0,N19&lt;5)),1,0))</f>
        <v>0</v>
      </c>
      <c r="L20" s="124">
        <f t="shared" si="1"/>
        <v>0</v>
      </c>
      <c r="M20" s="123"/>
      <c r="N20" s="9">
        <f t="shared" ref="N20" si="56">SUM(M20-M19)</f>
        <v>0</v>
      </c>
      <c r="O20" s="1"/>
      <c r="P20" s="448"/>
      <c r="Q20" s="94" t="str">
        <f>IF(M15=M16," ",IF(M15&lt;M16,I15,I16))</f>
        <v xml:space="preserve"> </v>
      </c>
      <c r="R20" s="67">
        <f>IF(U19+U20=0,0,IF(U19=U20,2,IF(U19&gt;U20,1,5)))</f>
        <v>0</v>
      </c>
      <c r="S20" s="124">
        <f>IF(V19="","",IF(OR(AND(V19&gt;0,V19&lt;5)),1,0))</f>
        <v>0</v>
      </c>
      <c r="T20" s="124">
        <f t="shared" si="2"/>
        <v>0</v>
      </c>
      <c r="U20" s="123"/>
      <c r="V20" s="9">
        <f t="shared" ref="V20" si="57">SUM(U20-U19)</f>
        <v>0</v>
      </c>
      <c r="W20" s="1"/>
      <c r="X20" s="448"/>
      <c r="Y20" s="68" t="str">
        <f>IF(U15=U16," ",IF(U15&lt;U16,Q15,Q16))</f>
        <v xml:space="preserve"> </v>
      </c>
      <c r="Z20" s="67">
        <f>IF(AC19+AC20=0,0,IF(AC19=AC20,2,IF(AC19&gt;AC20,1,5)))</f>
        <v>0</v>
      </c>
      <c r="AA20" s="124">
        <f>IF(AD19="","",IF(OR(AND(AD19&gt;0,AD19&lt;5)),1,0))</f>
        <v>0</v>
      </c>
      <c r="AB20" s="124">
        <f t="shared" si="3"/>
        <v>0</v>
      </c>
      <c r="AC20" s="123"/>
      <c r="AD20" s="9">
        <f t="shared" ref="AD20" si="58">SUM(AC20-AC19)</f>
        <v>0</v>
      </c>
      <c r="AE20" s="1"/>
      <c r="AF20" s="13">
        <v>16</v>
      </c>
      <c r="AG20" s="126" t="str">
        <f t="shared" si="8"/>
        <v/>
      </c>
      <c r="AH20" s="59">
        <f t="shared" si="9"/>
        <v>0</v>
      </c>
      <c r="AI20" s="59">
        <f t="shared" si="10"/>
        <v>0</v>
      </c>
      <c r="AJ20" s="326">
        <f t="shared" si="11"/>
        <v>0</v>
      </c>
      <c r="AK20" s="342">
        <f t="shared" si="12"/>
        <v>0</v>
      </c>
      <c r="AL20" s="36">
        <f t="shared" si="13"/>
        <v>0</v>
      </c>
      <c r="AM20"/>
      <c r="AN20" s="179" t="str">
        <f t="shared" si="14"/>
        <v/>
      </c>
      <c r="AO20"/>
      <c r="AP20" s="62" t="str">
        <f>IF(AG20="","",SMALL(AN$5:AN$24,ROWS(AH$5:AH20)))</f>
        <v/>
      </c>
      <c r="AQ20" s="64" t="str">
        <f>IF(AP20="","",IF(AND(AS19=AS20,AT19=AT20,AU19=AU20,AV20=AV19,AW20=AW19),AQ19,$AQ$5+15))</f>
        <v/>
      </c>
      <c r="AR20" s="64" t="str">
        <f t="shared" si="4"/>
        <v/>
      </c>
      <c r="AS20" s="251" t="str">
        <f t="shared" si="5"/>
        <v/>
      </c>
      <c r="AT20" s="149" t="str">
        <f t="shared" si="6"/>
        <v/>
      </c>
      <c r="AU20" s="239" t="str">
        <f t="shared" si="7"/>
        <v/>
      </c>
      <c r="AV20" s="345" t="str">
        <f t="shared" si="15"/>
        <v/>
      </c>
      <c r="AW20" s="137" t="str">
        <f t="shared" si="16"/>
        <v/>
      </c>
    </row>
    <row r="21" spans="1:49" ht="27.95" customHeight="1">
      <c r="A21" s="7">
        <v>17</v>
      </c>
      <c r="B21" s="188"/>
      <c r="C21" s="188"/>
      <c r="D21" s="242"/>
      <c r="E21" s="290"/>
      <c r="G21" s="293">
        <v>17</v>
      </c>
      <c r="H21" s="424">
        <v>9</v>
      </c>
      <c r="I21" s="39" t="str">
        <f t="shared" si="0"/>
        <v/>
      </c>
      <c r="J21" s="39">
        <f>IF(M21+M22=0,0,IF(M21=M22,2,IF(M21&lt;M22,1,5)))</f>
        <v>0</v>
      </c>
      <c r="K21" s="39">
        <f>IF(N22="","",IF(OR(AND(N22&gt;0,N22&lt;5)),1,0))</f>
        <v>0</v>
      </c>
      <c r="L21" s="39">
        <f t="shared" si="1"/>
        <v>0</v>
      </c>
      <c r="M21" s="122"/>
      <c r="N21" s="8">
        <f t="shared" ref="N21" si="59">SUM(M21-M22)</f>
        <v>0</v>
      </c>
      <c r="O21" s="1"/>
      <c r="P21" s="447">
        <v>2</v>
      </c>
      <c r="Q21" s="43" t="str">
        <f>IF(M17=M18," ",IF(M17&lt;M18,I17,I18))</f>
        <v xml:space="preserve"> </v>
      </c>
      <c r="R21" s="66">
        <f>IF(U21+U22=0,0,IF(U21=U22,2,IF(U21&lt;U22,1,5)))</f>
        <v>0</v>
      </c>
      <c r="S21" s="39">
        <f>IF(V22="","",IF(OR(AND(V22&gt;0,V22&lt;5)),1,0))</f>
        <v>0</v>
      </c>
      <c r="T21" s="39">
        <f t="shared" si="2"/>
        <v>0</v>
      </c>
      <c r="U21" s="122"/>
      <c r="V21" s="8">
        <f t="shared" ref="V21" si="60">SUM(U21-U22)</f>
        <v>0</v>
      </c>
      <c r="W21" s="1"/>
      <c r="X21" s="447">
        <v>6</v>
      </c>
      <c r="Y21" s="43" t="str">
        <f>IF(U17=U18," ",IF(U17&lt;U18,Q17,Q18))</f>
        <v xml:space="preserve"> </v>
      </c>
      <c r="Z21" s="66">
        <f>IF(AC21+AC22=0,0,IF(AC21=AC22,2,IF(AC21&lt;AC22,1,5)))</f>
        <v>0</v>
      </c>
      <c r="AA21" s="39">
        <f>IF(AD22="","",IF(OR(AND(AD22&gt;0,AD22&lt;5)),1,0))</f>
        <v>0</v>
      </c>
      <c r="AB21" s="39">
        <f t="shared" si="3"/>
        <v>0</v>
      </c>
      <c r="AC21" s="122"/>
      <c r="AD21" s="8">
        <f t="shared" ref="AD21" si="61">SUM(AC21-AC22)</f>
        <v>0</v>
      </c>
      <c r="AE21" s="1"/>
      <c r="AF21" s="13">
        <v>17</v>
      </c>
      <c r="AG21" s="126" t="str">
        <f t="shared" si="8"/>
        <v/>
      </c>
      <c r="AH21" s="59">
        <f t="shared" si="9"/>
        <v>0</v>
      </c>
      <c r="AI21" s="59">
        <f t="shared" si="10"/>
        <v>0</v>
      </c>
      <c r="AJ21" s="326">
        <f t="shared" si="11"/>
        <v>0</v>
      </c>
      <c r="AK21" s="342">
        <f t="shared" si="12"/>
        <v>0</v>
      </c>
      <c r="AL21" s="36">
        <f t="shared" si="13"/>
        <v>0</v>
      </c>
      <c r="AM21"/>
      <c r="AN21" s="179" t="str">
        <f t="shared" si="14"/>
        <v/>
      </c>
      <c r="AO21"/>
      <c r="AP21" s="62" t="str">
        <f>IF(AG21="","",SMALL(AN$5:AN$24,ROWS(AH$5:AH21)))</f>
        <v/>
      </c>
      <c r="AQ21" s="64" t="str">
        <f>IF(AP21="","",IF(AND(AS20=AS21,AT20=AT21,AU20=AU21,AV21=AV20,AW21=AW20),AQ20,$AQ$5+16))</f>
        <v/>
      </c>
      <c r="AR21" s="64" t="str">
        <f t="shared" si="4"/>
        <v/>
      </c>
      <c r="AS21" s="251" t="str">
        <f t="shared" si="5"/>
        <v/>
      </c>
      <c r="AT21" s="149" t="str">
        <f t="shared" si="6"/>
        <v/>
      </c>
      <c r="AU21" s="239" t="str">
        <f t="shared" si="7"/>
        <v/>
      </c>
      <c r="AV21" s="345" t="str">
        <f t="shared" si="15"/>
        <v/>
      </c>
      <c r="AW21" s="137" t="str">
        <f t="shared" si="16"/>
        <v/>
      </c>
    </row>
    <row r="22" spans="1:49" ht="27.95" customHeight="1" thickBot="1">
      <c r="A22" s="7">
        <v>18</v>
      </c>
      <c r="B22" s="243"/>
      <c r="C22" s="185"/>
      <c r="D22" s="186"/>
      <c r="E22" s="290"/>
      <c r="G22" s="293">
        <v>18</v>
      </c>
      <c r="H22" s="425"/>
      <c r="I22" s="59" t="str">
        <f t="shared" si="0"/>
        <v/>
      </c>
      <c r="J22" s="40">
        <f>IF(M21+M22=0,0,IF(M21=M22,2,IF(M21&gt;M22,1,5)))</f>
        <v>0</v>
      </c>
      <c r="K22" s="124">
        <f>IF(N21="","",IF(OR(AND(N21&gt;0,N21&lt;5)),1,0))</f>
        <v>0</v>
      </c>
      <c r="L22" s="124">
        <f t="shared" si="1"/>
        <v>0</v>
      </c>
      <c r="M22" s="123"/>
      <c r="N22" s="9">
        <f t="shared" ref="N22" si="62">SUM(M22-M21)</f>
        <v>0</v>
      </c>
      <c r="O22" s="1"/>
      <c r="P22" s="448"/>
      <c r="Q22" s="68" t="str">
        <f>IF(M19=M20," ",IF(M19&lt;M20,I19,I20))</f>
        <v xml:space="preserve"> </v>
      </c>
      <c r="R22" s="67">
        <f>IF(U21+U22=0,0,IF(U21=U22,2,IF(U21&gt;U22,1,5)))</f>
        <v>0</v>
      </c>
      <c r="S22" s="124">
        <f>IF(V21="","",IF(OR(AND(V21&gt;0,V21&lt;5)),1,0))</f>
        <v>0</v>
      </c>
      <c r="T22" s="124">
        <f t="shared" si="2"/>
        <v>0</v>
      </c>
      <c r="U22" s="123"/>
      <c r="V22" s="9">
        <f t="shared" ref="V22" si="63">SUM(U22-U21)</f>
        <v>0</v>
      </c>
      <c r="W22" s="1"/>
      <c r="X22" s="448"/>
      <c r="Y22" s="68" t="str">
        <f>IF(U19=U20," ",IF(U19&lt;U20,Q19,Q20))</f>
        <v xml:space="preserve"> </v>
      </c>
      <c r="Z22" s="67">
        <f>IF(AC21+AC22=0,0,IF(AC21=AC22,2,IF(AC21&gt;AC22,1,5)))</f>
        <v>0</v>
      </c>
      <c r="AA22" s="124">
        <f>IF(AD21="","",IF(OR(AND(AD21&gt;0,AD21&lt;5)),1,0))</f>
        <v>0</v>
      </c>
      <c r="AB22" s="124">
        <f t="shared" si="3"/>
        <v>0</v>
      </c>
      <c r="AC22" s="123"/>
      <c r="AD22" s="9">
        <f t="shared" ref="AD22" si="64">SUM(AC22-AC21)</f>
        <v>0</v>
      </c>
      <c r="AE22" s="1"/>
      <c r="AF22" s="13">
        <v>18</v>
      </c>
      <c r="AG22" s="126" t="str">
        <f t="shared" si="8"/>
        <v/>
      </c>
      <c r="AH22" s="59">
        <f t="shared" si="9"/>
        <v>0</v>
      </c>
      <c r="AI22" s="59">
        <f t="shared" si="10"/>
        <v>0</v>
      </c>
      <c r="AJ22" s="326">
        <f t="shared" si="11"/>
        <v>0</v>
      </c>
      <c r="AK22" s="342">
        <f t="shared" si="12"/>
        <v>0</v>
      </c>
      <c r="AL22" s="36">
        <f t="shared" si="13"/>
        <v>0</v>
      </c>
      <c r="AM22"/>
      <c r="AN22" s="179" t="str">
        <f t="shared" si="14"/>
        <v/>
      </c>
      <c r="AO22"/>
      <c r="AP22" s="62" t="str">
        <f>IF(AG22="","",SMALL(AN$5:AN$24,ROWS(AH$5:AH22)))</f>
        <v/>
      </c>
      <c r="AQ22" s="64" t="str">
        <f>IF(AP22="","",IF(AND(AS21=AS22,AT21=AT22,AU21=AU22,AV22=AV21,AW22=AW21),AQ21,$AQ$5+17))</f>
        <v/>
      </c>
      <c r="AR22" s="64" t="str">
        <f t="shared" si="4"/>
        <v/>
      </c>
      <c r="AS22" s="251" t="str">
        <f t="shared" si="5"/>
        <v/>
      </c>
      <c r="AT22" s="149" t="str">
        <f t="shared" si="6"/>
        <v/>
      </c>
      <c r="AU22" s="239" t="str">
        <f t="shared" si="7"/>
        <v/>
      </c>
      <c r="AV22" s="345" t="str">
        <f t="shared" si="15"/>
        <v/>
      </c>
      <c r="AW22" s="137" t="str">
        <f t="shared" si="16"/>
        <v/>
      </c>
    </row>
    <row r="23" spans="1:49" ht="27.95" customHeight="1">
      <c r="A23" s="7">
        <v>19</v>
      </c>
      <c r="B23" s="6"/>
      <c r="C23" s="188"/>
      <c r="D23" s="242"/>
      <c r="E23" s="290"/>
      <c r="G23" s="293">
        <v>19</v>
      </c>
      <c r="H23" s="424">
        <v>10</v>
      </c>
      <c r="I23" s="39" t="str">
        <f t="shared" si="0"/>
        <v/>
      </c>
      <c r="J23" s="39">
        <f>IF(M23+M24=0,0,IF(M23=M24,2,IF(M23&lt;M24,1,5)))</f>
        <v>0</v>
      </c>
      <c r="K23" s="39">
        <f>IF(N24="","",IF(OR(AND(N24&gt;0,N24&lt;5)),1,0))</f>
        <v>0</v>
      </c>
      <c r="L23" s="39">
        <f t="shared" ref="L23:L24" si="65">IF(N23="","",IF(OR(AND(N23&lt;14,N23&gt;7)),1,0))</f>
        <v>0</v>
      </c>
      <c r="M23" s="122"/>
      <c r="N23" s="8">
        <f t="shared" ref="N23" si="66">SUM(M23-M24)</f>
        <v>0</v>
      </c>
      <c r="O23" s="1"/>
      <c r="P23" s="447">
        <v>1</v>
      </c>
      <c r="Q23" s="61" t="str">
        <f>IF(M21=M22," ",IF(M21&lt;M22,I21,I22))</f>
        <v xml:space="preserve"> </v>
      </c>
      <c r="R23" s="106">
        <f>IF(U23+U24=0,0,IF(U23=U24,2,IF(U23&lt;U24,1,5)))</f>
        <v>0</v>
      </c>
      <c r="S23" s="39">
        <f>IF(V24="","",IF(OR(AND(V24&gt;0,V24&lt;5)),1,0))</f>
        <v>0</v>
      </c>
      <c r="T23" s="39">
        <f t="shared" si="2"/>
        <v>0</v>
      </c>
      <c r="U23" s="122"/>
      <c r="V23" s="65">
        <f t="shared" ref="V23" si="67">SUM(U23-U24)</f>
        <v>0</v>
      </c>
      <c r="W23" s="1"/>
      <c r="X23" s="447">
        <v>5</v>
      </c>
      <c r="Y23" s="107" t="str">
        <f>IF(U21=U22," ",IF(U21&lt;U22,Q21,Q22))</f>
        <v xml:space="preserve"> </v>
      </c>
      <c r="Z23" s="66">
        <f>IF(AC23+AC24=0,0,IF(AC23=AC24,2,IF(AC23&lt;AC24,1,5)))</f>
        <v>0</v>
      </c>
      <c r="AA23" s="39">
        <f>IF(AD24="","",IF(OR(AND(AD24&gt;0,AD24&lt;5)),1,0))</f>
        <v>0</v>
      </c>
      <c r="AB23" s="39">
        <f t="shared" si="3"/>
        <v>0</v>
      </c>
      <c r="AC23" s="122"/>
      <c r="AD23" s="8">
        <f t="shared" ref="AD23" si="68">SUM(AC23-AC24)</f>
        <v>0</v>
      </c>
      <c r="AE23" s="1"/>
      <c r="AF23" s="13">
        <v>19</v>
      </c>
      <c r="AG23" s="126" t="str">
        <f t="shared" si="8"/>
        <v/>
      </c>
      <c r="AH23" s="59">
        <f t="shared" si="9"/>
        <v>0</v>
      </c>
      <c r="AI23" s="59">
        <f t="shared" si="10"/>
        <v>0</v>
      </c>
      <c r="AJ23" s="326">
        <f t="shared" si="11"/>
        <v>0</v>
      </c>
      <c r="AK23" s="342">
        <f t="shared" si="12"/>
        <v>0</v>
      </c>
      <c r="AL23" s="36">
        <f t="shared" si="13"/>
        <v>0</v>
      </c>
      <c r="AM23"/>
      <c r="AN23" s="179" t="str">
        <f t="shared" si="14"/>
        <v/>
      </c>
      <c r="AO23"/>
      <c r="AP23" s="62" t="str">
        <f>IF(AG23="","",SMALL(AN$5:AN$24,ROWS(AH$5:AH23)))</f>
        <v/>
      </c>
      <c r="AQ23" s="64" t="str">
        <f>IF(AP23="","",IF(AND(AS22=AS23,AT22=AT23,AU22=AU23,AV23=AV22,AW23=AW22),AQ22,$AQ$5+18))</f>
        <v/>
      </c>
      <c r="AR23" s="64" t="str">
        <f t="shared" si="4"/>
        <v/>
      </c>
      <c r="AS23" s="251" t="str">
        <f t="shared" si="5"/>
        <v/>
      </c>
      <c r="AT23" s="149" t="str">
        <f t="shared" si="6"/>
        <v/>
      </c>
      <c r="AU23" s="239" t="str">
        <f t="shared" si="7"/>
        <v/>
      </c>
      <c r="AV23" s="345" t="str">
        <f t="shared" si="15"/>
        <v/>
      </c>
      <c r="AW23" s="137" t="str">
        <f t="shared" si="16"/>
        <v/>
      </c>
    </row>
    <row r="24" spans="1:49" ht="27.95" customHeight="1" thickBot="1">
      <c r="A24" s="10">
        <v>20</v>
      </c>
      <c r="B24" s="10"/>
      <c r="C24" s="189"/>
      <c r="D24" s="241"/>
      <c r="E24" s="291"/>
      <c r="G24" s="293">
        <v>20</v>
      </c>
      <c r="H24" s="425"/>
      <c r="I24" s="40" t="str">
        <f t="shared" si="0"/>
        <v/>
      </c>
      <c r="J24" s="40">
        <f>IF(M23+M24=0,0,IF(M23=M24,2,IF(M23&gt;M24,1,5)))</f>
        <v>0</v>
      </c>
      <c r="K24" s="124">
        <f>IF(N23="","",IF(OR(AND(N23&gt;0,N23&lt;5)),1,0))</f>
        <v>0</v>
      </c>
      <c r="L24" s="124">
        <f t="shared" si="65"/>
        <v>0</v>
      </c>
      <c r="M24" s="123"/>
      <c r="N24" s="9">
        <f t="shared" ref="N24" si="69">SUM(M24-M23)</f>
        <v>0</v>
      </c>
      <c r="O24" s="1"/>
      <c r="P24" s="448"/>
      <c r="Q24" s="68" t="str">
        <f>IF(M23=M24," ",IF(M23&lt;M24,I23,I24))</f>
        <v xml:space="preserve"> </v>
      </c>
      <c r="R24" s="67">
        <f>IF(U23+U24=0,0,IF(U23=U24,2,IF(U23&gt;U24,1,5)))</f>
        <v>0</v>
      </c>
      <c r="S24" s="124">
        <f>IF(V23="","",IF(OR(AND(V23&gt;0,V23&lt;5)),1,0))</f>
        <v>0</v>
      </c>
      <c r="T24" s="124">
        <f t="shared" si="2"/>
        <v>0</v>
      </c>
      <c r="U24" s="123"/>
      <c r="V24" s="9">
        <f t="shared" ref="V24" si="70">SUM(U24-U23)</f>
        <v>0</v>
      </c>
      <c r="W24" s="1"/>
      <c r="X24" s="448"/>
      <c r="Y24" s="72" t="str">
        <f>IF(U23=U24," ",IF(U23&lt;U24,Q23,Q24))</f>
        <v xml:space="preserve"> </v>
      </c>
      <c r="Z24" s="67">
        <f>IF(AC23+AC24=0,0,IF(AC23=AC24,2,IF(AC23&gt;AC24,1,5)))</f>
        <v>0</v>
      </c>
      <c r="AA24" s="124">
        <f>IF(AD23="","",IF(OR(AND(AD23&gt;0,AD23&lt;5)),1,0))</f>
        <v>0</v>
      </c>
      <c r="AB24" s="124">
        <f t="shared" si="3"/>
        <v>0</v>
      </c>
      <c r="AC24" s="123"/>
      <c r="AD24" s="9">
        <f t="shared" ref="AD24" si="71">SUM(AC24-AC23)</f>
        <v>0</v>
      </c>
      <c r="AE24" s="1"/>
      <c r="AF24" s="33">
        <v>20</v>
      </c>
      <c r="AG24" s="9" t="str">
        <f t="shared" si="8"/>
        <v/>
      </c>
      <c r="AH24" s="124">
        <f t="shared" si="9"/>
        <v>0</v>
      </c>
      <c r="AI24" s="124">
        <f t="shared" si="10"/>
        <v>0</v>
      </c>
      <c r="AJ24" s="331">
        <f t="shared" si="11"/>
        <v>0</v>
      </c>
      <c r="AK24" s="343">
        <f t="shared" si="12"/>
        <v>0</v>
      </c>
      <c r="AL24" s="35">
        <f t="shared" si="13"/>
        <v>0</v>
      </c>
      <c r="AM24"/>
      <c r="AN24" s="179" t="str">
        <f t="shared" si="14"/>
        <v/>
      </c>
      <c r="AO24"/>
      <c r="AP24" s="148" t="str">
        <f>IF(AG24="","",SMALL(AN$5:AN$24,ROWS(AH$5:AH24)))</f>
        <v/>
      </c>
      <c r="AQ24" s="78" t="str">
        <f>IF(AP24="","",IF(AND(AS23=AS24,AT23=AT24,AU23=AU24,AV24=AV23,AW24=AW23),AQ23,$AQ$5+19))</f>
        <v/>
      </c>
      <c r="AR24" s="78" t="str">
        <f t="shared" si="4"/>
        <v/>
      </c>
      <c r="AS24" s="252" t="str">
        <f t="shared" si="5"/>
        <v/>
      </c>
      <c r="AT24" s="150" t="str">
        <f t="shared" si="6"/>
        <v/>
      </c>
      <c r="AU24" s="240" t="str">
        <f t="shared" si="7"/>
        <v/>
      </c>
      <c r="AV24" s="346" t="str">
        <f t="shared" si="15"/>
        <v/>
      </c>
      <c r="AW24" s="138" t="str">
        <f t="shared" si="16"/>
        <v/>
      </c>
    </row>
    <row r="25" spans="1:49" ht="27.95" customHeight="1">
      <c r="E25" s="1">
        <f>SUM(E5:E24)</f>
        <v>0</v>
      </c>
      <c r="G25" s="1"/>
      <c r="I25"/>
      <c r="J25" s="87">
        <f>SUM(J5:J24)</f>
        <v>0</v>
      </c>
      <c r="K25" s="87">
        <f>SUM(K5:K24)</f>
        <v>0</v>
      </c>
      <c r="L25" s="87">
        <f>SUM(L5:L24)</f>
        <v>0</v>
      </c>
      <c r="M25" s="1">
        <f>SUM(M5:M24)</f>
        <v>0</v>
      </c>
      <c r="N25" s="87">
        <f>SUM(N5:N24)</f>
        <v>0</v>
      </c>
      <c r="O25" s="1"/>
      <c r="Q25" s="87"/>
      <c r="R25" s="87">
        <f>SUM(R5:R24)</f>
        <v>0</v>
      </c>
      <c r="S25" s="87">
        <f>SUM(S5:S24)</f>
        <v>0</v>
      </c>
      <c r="T25" s="87">
        <f>SUM(T5:T24)</f>
        <v>0</v>
      </c>
      <c r="U25" s="1">
        <f>SUM(U5:U24)</f>
        <v>0</v>
      </c>
      <c r="V25" s="87">
        <f>SUM(V5:V24)</f>
        <v>0</v>
      </c>
      <c r="W25" s="1"/>
      <c r="Y25"/>
      <c r="Z25" s="87">
        <f>SUM(Z5:Z24)</f>
        <v>0</v>
      </c>
      <c r="AA25" s="87">
        <f>SUM(AA5:AA24)</f>
        <v>0</v>
      </c>
      <c r="AB25" s="87">
        <f>SUM(AB5:AB24)</f>
        <v>0</v>
      </c>
      <c r="AC25" s="1">
        <f>SUM(AC5:AC24)</f>
        <v>0</v>
      </c>
      <c r="AD25" s="87">
        <f>SUM(AD5:AD24)</f>
        <v>0</v>
      </c>
      <c r="AE25" s="1"/>
      <c r="AG25"/>
      <c r="AH25" s="226">
        <f>SUM(AH5:AH24)</f>
        <v>0</v>
      </c>
      <c r="AI25" s="87">
        <f>SUM(AI5:AI24)</f>
        <v>0</v>
      </c>
      <c r="AJ25" s="323">
        <f>SUM(AJ5:AJ24)</f>
        <v>0</v>
      </c>
      <c r="AK25" s="323">
        <f>SUM(AK5:AK24)</f>
        <v>0</v>
      </c>
      <c r="AL25" s="323">
        <f>SUM(AL5:AL24)</f>
        <v>0</v>
      </c>
      <c r="AM25" s="87"/>
      <c r="AN25" s="87"/>
      <c r="AO25" s="87"/>
      <c r="AP25" s="87"/>
      <c r="AQ25" s="87"/>
      <c r="AR25" s="87"/>
      <c r="AS25" s="226">
        <f>SUM(AS5:AS24)</f>
        <v>0</v>
      </c>
      <c r="AT25" s="87">
        <f>SUM(AT5:AT24)</f>
        <v>0</v>
      </c>
      <c r="AU25" s="323">
        <f>SUM(AU5:AU24)</f>
        <v>0</v>
      </c>
      <c r="AV25" s="358">
        <f>SUM(AV5:AV24)</f>
        <v>0</v>
      </c>
      <c r="AW25" s="358">
        <f>SUM(AW5:AW24)</f>
        <v>0</v>
      </c>
    </row>
    <row r="26" spans="1:49" ht="27.95" customHeight="1">
      <c r="E26" s="1">
        <v>210</v>
      </c>
      <c r="G26" s="1"/>
      <c r="H26" s="236"/>
      <c r="I26" s="237"/>
      <c r="J26" s="216">
        <v>40</v>
      </c>
      <c r="K26" s="216"/>
      <c r="L26" s="216"/>
      <c r="M26" s="217"/>
      <c r="N26" s="87" t="str">
        <f>IF(N25=0,"OK",ERREUR)</f>
        <v>OK</v>
      </c>
      <c r="O26" s="217"/>
      <c r="P26" s="236"/>
      <c r="Q26" s="216"/>
      <c r="R26" s="216">
        <v>40</v>
      </c>
      <c r="S26" s="216"/>
      <c r="T26" s="216"/>
      <c r="U26" s="217"/>
      <c r="V26" s="87" t="str">
        <f>IF(V25=0,"OK",ERREUR)</f>
        <v>OK</v>
      </c>
      <c r="W26" s="217"/>
      <c r="X26" s="236"/>
      <c r="Y26" s="237"/>
      <c r="Z26" s="216">
        <v>40</v>
      </c>
      <c r="AA26" s="216"/>
      <c r="AB26" s="216"/>
      <c r="AC26" s="217"/>
      <c r="AD26" s="87" t="str">
        <f>IF(AD25=0,"OK",ERREUR)</f>
        <v>OK</v>
      </c>
      <c r="AE26" s="217"/>
      <c r="AF26" s="217"/>
      <c r="AG26" s="216"/>
      <c r="AH26" s="227">
        <f>SUM(R25+S25+T25+Z25+AA25+AB25+J25+K25+L25)</f>
        <v>0</v>
      </c>
      <c r="AI26" s="214" t="str">
        <f>IF(AI25=0,"OK","ERREUR")</f>
        <v>OK</v>
      </c>
      <c r="AJ26" s="227">
        <f>+AC25+U25+M25</f>
        <v>0</v>
      </c>
      <c r="AK26" s="227">
        <f>+K25+S25+AA25</f>
        <v>0</v>
      </c>
      <c r="AL26" s="227">
        <f>SUM(L25+T25+AB25)</f>
        <v>0</v>
      </c>
      <c r="AM26" s="216"/>
      <c r="AN26" s="216"/>
      <c r="AO26" s="216"/>
      <c r="AP26" s="216"/>
      <c r="AQ26" s="216"/>
      <c r="AR26" s="216"/>
      <c r="AS26" s="227">
        <f>+AH26</f>
        <v>0</v>
      </c>
      <c r="AT26" s="214" t="str">
        <f>IF(AT25=0,"OK","ERREUR")</f>
        <v>OK</v>
      </c>
      <c r="AU26" s="227">
        <f>+AJ26</f>
        <v>0</v>
      </c>
      <c r="AV26" s="359">
        <f>+AK26</f>
        <v>0</v>
      </c>
      <c r="AW26" s="359">
        <f>+AL26</f>
        <v>0</v>
      </c>
    </row>
    <row r="27" spans="1:49" ht="20.25">
      <c r="C27" s="421" t="s">
        <v>79</v>
      </c>
      <c r="D27" s="421"/>
      <c r="G27" s="1"/>
      <c r="J27" s="1"/>
      <c r="K27" s="1"/>
      <c r="L27" s="1"/>
      <c r="M27" s="1"/>
      <c r="N27" s="1"/>
      <c r="O27" s="1"/>
      <c r="P27" s="1"/>
      <c r="R27" s="1"/>
      <c r="S27" s="1"/>
      <c r="T27" s="1"/>
      <c r="U27" s="1"/>
      <c r="V27" s="1"/>
      <c r="W27" s="1"/>
      <c r="X27" s="1"/>
      <c r="Y27" s="1"/>
      <c r="AC27" s="253"/>
      <c r="AE27" s="1"/>
      <c r="AF27" s="1"/>
      <c r="AG27" s="1"/>
      <c r="AH27" s="1"/>
      <c r="AI27" s="1"/>
      <c r="AJ27" s="1"/>
      <c r="AK27" s="1"/>
      <c r="AL27" s="1"/>
      <c r="AM27" s="1"/>
      <c r="AN27"/>
      <c r="AO27"/>
      <c r="AP27"/>
      <c r="AQ27"/>
      <c r="AR27"/>
      <c r="AS27"/>
      <c r="AT27"/>
      <c r="AU27"/>
    </row>
    <row r="28" spans="1:49" ht="26.25">
      <c r="A28" s="420" t="s">
        <v>119</v>
      </c>
      <c r="B28" s="420"/>
      <c r="C28" s="420"/>
      <c r="D28" s="430" t="s">
        <v>110</v>
      </c>
      <c r="E28" s="430"/>
      <c r="F28" s="430"/>
      <c r="G28" s="1"/>
      <c r="H28" s="1"/>
      <c r="I28" s="1"/>
      <c r="J28" s="1"/>
      <c r="K28" s="1"/>
      <c r="L28" s="1"/>
      <c r="M28" s="20"/>
      <c r="N28" s="20"/>
      <c r="O28" s="1"/>
      <c r="P28" s="1"/>
      <c r="R28" s="1"/>
      <c r="S28" s="1"/>
      <c r="T28" s="1"/>
      <c r="U28" s="1"/>
      <c r="V28" s="1"/>
      <c r="W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/>
      <c r="AO28"/>
      <c r="AP28"/>
      <c r="AQ28"/>
      <c r="AR28"/>
      <c r="AS28"/>
      <c r="AT28"/>
      <c r="AU28"/>
    </row>
    <row r="29" spans="1:49" customFormat="1" ht="27.75" customHeight="1"/>
    <row r="30" spans="1:49" customFormat="1" ht="27.75" customHeight="1"/>
    <row r="31" spans="1:49" customFormat="1" ht="27.75" customHeight="1"/>
    <row r="32" spans="1:49" customFormat="1" ht="32.25" customHeight="1"/>
    <row r="33" spans="1:46" ht="26.25">
      <c r="A33" s="1"/>
      <c r="B33" s="1"/>
      <c r="C33" s="1"/>
      <c r="E33" s="1"/>
      <c r="F33" s="1"/>
      <c r="G33" s="1"/>
      <c r="H33" s="1"/>
      <c r="I33" s="1"/>
      <c r="J33" s="1"/>
      <c r="K33" s="1"/>
      <c r="L33" s="1"/>
      <c r="M33" s="20"/>
      <c r="N33" s="20"/>
      <c r="O33" s="20"/>
      <c r="P33" s="20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 s="1"/>
      <c r="AN33" s="1"/>
      <c r="AO33" s="1"/>
      <c r="AP33" s="1"/>
      <c r="AQ33" s="1"/>
      <c r="AR33" s="1"/>
      <c r="AS33" s="1"/>
      <c r="AT33" s="1"/>
    </row>
    <row r="34" spans="1:46" ht="26.25">
      <c r="A34" s="19" t="s">
        <v>61</v>
      </c>
      <c r="B34" s="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69" t="s">
        <v>128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 s="1"/>
      <c r="AN34" s="1"/>
      <c r="AO34" s="1"/>
      <c r="AP34" s="27"/>
    </row>
    <row r="35" spans="1:46" ht="26.25">
      <c r="A35" s="19" t="s">
        <v>142</v>
      </c>
      <c r="B35" s="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69" t="s">
        <v>129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 s="1"/>
      <c r="AN35" s="1"/>
      <c r="AO35" s="1"/>
      <c r="AP35" s="1"/>
      <c r="AQ35" s="27"/>
    </row>
    <row r="36" spans="1:46" ht="26.25">
      <c r="A36" s="19" t="s">
        <v>133</v>
      </c>
      <c r="B36" s="1"/>
      <c r="D36" s="20"/>
      <c r="E36" s="20"/>
      <c r="F36" s="20"/>
      <c r="G36" s="20"/>
      <c r="H36" s="20"/>
      <c r="I36" s="20"/>
      <c r="J36" s="20"/>
      <c r="K36" s="20"/>
      <c r="L36" s="20"/>
      <c r="M36" s="20"/>
      <c r="P36" s="269" t="s">
        <v>130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N36" s="1"/>
      <c r="AO36" s="1"/>
      <c r="AP36" s="1"/>
      <c r="AQ36" s="27"/>
    </row>
    <row r="37" spans="1:46" ht="26.25">
      <c r="A37" s="19" t="s">
        <v>134</v>
      </c>
      <c r="B37" s="1"/>
      <c r="D37" s="19"/>
      <c r="E37" s="20"/>
      <c r="F37" s="20"/>
      <c r="G37" s="20"/>
      <c r="H37" s="20"/>
      <c r="I37" s="20"/>
      <c r="J37" s="20"/>
      <c r="K37" s="20"/>
      <c r="L37" s="20"/>
      <c r="M37" s="20"/>
      <c r="P37" s="269" t="s">
        <v>131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N37" s="1"/>
      <c r="AO37" s="1"/>
      <c r="AP37" s="1"/>
      <c r="AQ37" s="1"/>
    </row>
    <row r="38" spans="1:46" ht="26.25">
      <c r="A38" s="19" t="s">
        <v>135</v>
      </c>
      <c r="B38" s="1"/>
      <c r="D38" s="20"/>
      <c r="E38" s="20"/>
      <c r="F38" s="20"/>
      <c r="I38" s="20"/>
      <c r="J38" s="20"/>
      <c r="K38" s="20"/>
      <c r="L38" s="20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N38" s="1"/>
      <c r="AO38" s="1"/>
      <c r="AP38" s="1"/>
      <c r="AQ38" s="27"/>
    </row>
    <row r="39" spans="1:46" ht="26.25">
      <c r="A39" s="19" t="s">
        <v>98</v>
      </c>
      <c r="B39" s="1"/>
      <c r="D39" s="20"/>
      <c r="E39" s="20"/>
      <c r="I39" s="20"/>
      <c r="J39" s="20"/>
      <c r="K39" s="20"/>
      <c r="L39" s="20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N39" s="1"/>
      <c r="AO39" s="1"/>
      <c r="AP39" s="1"/>
      <c r="AQ39" s="27"/>
    </row>
    <row r="40" spans="1:46" ht="26.25">
      <c r="A40" s="269"/>
      <c r="B40" s="13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46"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4" spans="1:46" ht="26.25">
      <c r="E44" s="20"/>
      <c r="F44" s="20"/>
    </row>
    <row r="45" spans="1:46" ht="26.25">
      <c r="E45" s="20"/>
      <c r="F45" s="20"/>
    </row>
    <row r="46" spans="1:46" ht="26.25">
      <c r="E46" s="20"/>
      <c r="F46" s="20"/>
    </row>
    <row r="47" spans="1:46" ht="26.25">
      <c r="E47" s="20"/>
      <c r="F47" s="20"/>
    </row>
    <row r="48" spans="1:46" ht="26.25">
      <c r="E48" s="20"/>
      <c r="F48" s="20"/>
    </row>
    <row r="49" spans="5:5" ht="26.25">
      <c r="E49" s="20"/>
    </row>
  </sheetData>
  <sheetProtection sheet="1" formatCells="0" formatColumns="0" formatRows="0" insertColumns="0" insertRows="0" insertHyperlinks="0" deleteColumns="0" deleteRows="0" sort="0"/>
  <mergeCells count="47">
    <mergeCell ref="AV3:AV4"/>
    <mergeCell ref="AW3:AW4"/>
    <mergeCell ref="A28:C28"/>
    <mergeCell ref="X23:X24"/>
    <mergeCell ref="H19:H20"/>
    <mergeCell ref="P19:P20"/>
    <mergeCell ref="X19:X20"/>
    <mergeCell ref="D28:F28"/>
    <mergeCell ref="C27:D27"/>
    <mergeCell ref="H23:H24"/>
    <mergeCell ref="P23:P24"/>
    <mergeCell ref="AQ3:AU3"/>
    <mergeCell ref="H21:H22"/>
    <mergeCell ref="P21:P22"/>
    <mergeCell ref="X21:X22"/>
    <mergeCell ref="AH3:AJ3"/>
    <mergeCell ref="A1:C1"/>
    <mergeCell ref="I1:M1"/>
    <mergeCell ref="H17:H18"/>
    <mergeCell ref="P17:P18"/>
    <mergeCell ref="X17:X18"/>
    <mergeCell ref="H13:H14"/>
    <mergeCell ref="P13:P14"/>
    <mergeCell ref="X13:X14"/>
    <mergeCell ref="H15:H16"/>
    <mergeCell ref="P15:P16"/>
    <mergeCell ref="X15:X16"/>
    <mergeCell ref="H9:H10"/>
    <mergeCell ref="P9:P10"/>
    <mergeCell ref="X9:X10"/>
    <mergeCell ref="H11:H12"/>
    <mergeCell ref="P11:P12"/>
    <mergeCell ref="X11:X12"/>
    <mergeCell ref="H5:H6"/>
    <mergeCell ref="P5:P6"/>
    <mergeCell ref="X5:X6"/>
    <mergeCell ref="H7:H8"/>
    <mergeCell ref="P7:P8"/>
    <mergeCell ref="X7:X8"/>
    <mergeCell ref="K3:K4"/>
    <mergeCell ref="L3:L4"/>
    <mergeCell ref="S3:S4"/>
    <mergeCell ref="AK3:AK4"/>
    <mergeCell ref="AL3:AL4"/>
    <mergeCell ref="T3:T4"/>
    <mergeCell ref="AA3:AA4"/>
    <mergeCell ref="AB3:AB4"/>
  </mergeCells>
  <conditionalFormatting sqref="M5:M6">
    <cfRule type="duplicateValues" dxfId="734" priority="66"/>
    <cfRule type="iconSet" priority="65">
      <iconSet>
        <cfvo type="percent" val="0"/>
        <cfvo type="percent" val="12"/>
        <cfvo type="percent" val="13"/>
      </iconSet>
    </cfRule>
    <cfRule type="iconSet" priority="261">
      <iconSet>
        <cfvo type="percent" val="0"/>
        <cfvo type="percent" val="12"/>
        <cfvo type="percent" val="13"/>
      </iconSet>
    </cfRule>
    <cfRule type="duplicateValues" dxfId="733" priority="262"/>
  </conditionalFormatting>
  <conditionalFormatting sqref="M7:M8">
    <cfRule type="duplicateValues" dxfId="732" priority="64"/>
    <cfRule type="iconSet" priority="63">
      <iconSet>
        <cfvo type="percent" val="0"/>
        <cfvo type="percent" val="12"/>
        <cfvo type="percent" val="13"/>
      </iconSet>
    </cfRule>
    <cfRule type="duplicateValues" dxfId="731" priority="260"/>
    <cfRule type="iconSet" priority="259">
      <iconSet>
        <cfvo type="percent" val="0"/>
        <cfvo type="percent" val="12"/>
        <cfvo type="percent" val="13"/>
      </iconSet>
    </cfRule>
  </conditionalFormatting>
  <conditionalFormatting sqref="M9:M10">
    <cfRule type="iconSet" priority="61">
      <iconSet>
        <cfvo type="percent" val="0"/>
        <cfvo type="percent" val="12"/>
        <cfvo type="percent" val="13"/>
      </iconSet>
    </cfRule>
    <cfRule type="duplicateValues" dxfId="730" priority="62"/>
    <cfRule type="duplicateValues" dxfId="729" priority="258"/>
    <cfRule type="iconSet" priority="257">
      <iconSet>
        <cfvo type="percent" val="0"/>
        <cfvo type="percent" val="12"/>
        <cfvo type="percent" val="13"/>
      </iconSet>
    </cfRule>
  </conditionalFormatting>
  <conditionalFormatting sqref="M11:M12">
    <cfRule type="duplicateValues" dxfId="728" priority="60"/>
    <cfRule type="iconSet" priority="59">
      <iconSet>
        <cfvo type="percent" val="0"/>
        <cfvo type="percent" val="12"/>
        <cfvo type="percent" val="13"/>
      </iconSet>
    </cfRule>
    <cfRule type="duplicateValues" dxfId="727" priority="256"/>
    <cfRule type="iconSet" priority="255">
      <iconSet>
        <cfvo type="percent" val="0"/>
        <cfvo type="percent" val="12"/>
        <cfvo type="percent" val="13"/>
      </iconSet>
    </cfRule>
  </conditionalFormatting>
  <conditionalFormatting sqref="M13:M14">
    <cfRule type="duplicateValues" dxfId="726" priority="58"/>
    <cfRule type="iconSet" priority="57">
      <iconSet>
        <cfvo type="percent" val="0"/>
        <cfvo type="percent" val="12"/>
        <cfvo type="percent" val="13"/>
      </iconSet>
    </cfRule>
    <cfRule type="duplicateValues" dxfId="725" priority="254"/>
    <cfRule type="iconSet" priority="253">
      <iconSet>
        <cfvo type="percent" val="0"/>
        <cfvo type="percent" val="12"/>
        <cfvo type="percent" val="13"/>
      </iconSet>
    </cfRule>
  </conditionalFormatting>
  <conditionalFormatting sqref="M15:M16">
    <cfRule type="duplicateValues" dxfId="724" priority="252"/>
    <cfRule type="duplicateValues" dxfId="723" priority="56"/>
    <cfRule type="iconSet" priority="55">
      <iconSet>
        <cfvo type="percent" val="0"/>
        <cfvo type="percent" val="12"/>
        <cfvo type="percent" val="13"/>
      </iconSet>
    </cfRule>
    <cfRule type="iconSet" priority="251">
      <iconSet>
        <cfvo type="percent" val="0"/>
        <cfvo type="percent" val="12"/>
        <cfvo type="percent" val="13"/>
      </iconSet>
    </cfRule>
  </conditionalFormatting>
  <conditionalFormatting sqref="M17:M18">
    <cfRule type="iconSet" priority="249">
      <iconSet>
        <cfvo type="percent" val="0"/>
        <cfvo type="percent" val="12"/>
        <cfvo type="percent" val="13"/>
      </iconSet>
    </cfRule>
    <cfRule type="duplicateValues" dxfId="722" priority="54"/>
    <cfRule type="iconSet" priority="53">
      <iconSet>
        <cfvo type="percent" val="0"/>
        <cfvo type="percent" val="12"/>
        <cfvo type="percent" val="13"/>
      </iconSet>
    </cfRule>
    <cfRule type="duplicateValues" dxfId="721" priority="250"/>
  </conditionalFormatting>
  <conditionalFormatting sqref="M19:M20">
    <cfRule type="duplicateValues" dxfId="720" priority="52"/>
    <cfRule type="iconSet" priority="51">
      <iconSet>
        <cfvo type="percent" val="0"/>
        <cfvo type="percent" val="12"/>
        <cfvo type="percent" val="13"/>
      </iconSet>
    </cfRule>
    <cfRule type="duplicateValues" dxfId="719" priority="248"/>
    <cfRule type="iconSet" priority="247">
      <iconSet>
        <cfvo type="percent" val="0"/>
        <cfvo type="percent" val="12"/>
        <cfvo type="percent" val="13"/>
      </iconSet>
    </cfRule>
  </conditionalFormatting>
  <conditionalFormatting sqref="M21:M22">
    <cfRule type="iconSet" priority="49">
      <iconSet>
        <cfvo type="percent" val="0"/>
        <cfvo type="percent" val="12"/>
        <cfvo type="percent" val="13"/>
      </iconSet>
    </cfRule>
    <cfRule type="duplicateValues" dxfId="718" priority="50"/>
    <cfRule type="iconSet" priority="245">
      <iconSet>
        <cfvo type="percent" val="0"/>
        <cfvo type="percent" val="12"/>
        <cfvo type="percent" val="13"/>
      </iconSet>
    </cfRule>
    <cfRule type="duplicateValues" dxfId="717" priority="246"/>
  </conditionalFormatting>
  <conditionalFormatting sqref="M23:M24">
    <cfRule type="iconSet" priority="9">
      <iconSet>
        <cfvo type="percent" val="0"/>
        <cfvo type="percent" val="12"/>
        <cfvo type="percent" val="13"/>
      </iconSet>
    </cfRule>
    <cfRule type="duplicateValues" dxfId="716" priority="10"/>
    <cfRule type="iconSet" priority="11">
      <iconSet>
        <cfvo type="percent" val="0"/>
        <cfvo type="percent" val="12"/>
        <cfvo type="percent" val="13"/>
      </iconSet>
    </cfRule>
    <cfRule type="duplicateValues" dxfId="715" priority="12"/>
    <cfRule type="duplicateValues" dxfId="714" priority="244"/>
    <cfRule type="iconSet" priority="243">
      <iconSet>
        <cfvo type="percent" val="0"/>
        <cfvo type="percent" val="12"/>
        <cfvo type="percent" val="13"/>
      </iconSet>
    </cfRule>
  </conditionalFormatting>
  <conditionalFormatting sqref="N26 V26 AD26 AI26 AT26">
    <cfRule type="containsText" dxfId="713" priority="159" operator="containsText" text="OK">
      <formula>NOT(ISERROR(SEARCH("OK",N26)))</formula>
    </cfRule>
    <cfRule type="containsText" dxfId="712" priority="160" operator="containsText" text="ERREUR">
      <formula>NOT(ISERROR(SEARCH("ERREUR",N26)))</formula>
    </cfRule>
  </conditionalFormatting>
  <conditionalFormatting sqref="U5:U6">
    <cfRule type="iconSet" priority="47">
      <iconSet>
        <cfvo type="percent" val="0"/>
        <cfvo type="percent" val="12"/>
        <cfvo type="percent" val="13"/>
      </iconSet>
    </cfRule>
    <cfRule type="iconSet" priority="241">
      <iconSet>
        <cfvo type="percent" val="0"/>
        <cfvo type="percent" val="12"/>
        <cfvo type="percent" val="13"/>
      </iconSet>
    </cfRule>
    <cfRule type="duplicateValues" dxfId="711" priority="48"/>
    <cfRule type="duplicateValues" dxfId="710" priority="242"/>
  </conditionalFormatting>
  <conditionalFormatting sqref="U7:U8">
    <cfRule type="duplicateValues" dxfId="709" priority="240"/>
    <cfRule type="iconSet" priority="239">
      <iconSet>
        <cfvo type="percent" val="0"/>
        <cfvo type="percent" val="12"/>
        <cfvo type="percent" val="13"/>
      </iconSet>
    </cfRule>
    <cfRule type="duplicateValues" dxfId="708" priority="46"/>
    <cfRule type="iconSet" priority="45">
      <iconSet>
        <cfvo type="percent" val="0"/>
        <cfvo type="percent" val="12"/>
        <cfvo type="percent" val="13"/>
      </iconSet>
    </cfRule>
  </conditionalFormatting>
  <conditionalFormatting sqref="U9:U10">
    <cfRule type="iconSet" priority="237">
      <iconSet>
        <cfvo type="percent" val="0"/>
        <cfvo type="percent" val="12"/>
        <cfvo type="percent" val="13"/>
      </iconSet>
    </cfRule>
    <cfRule type="duplicateValues" dxfId="707" priority="44"/>
    <cfRule type="duplicateValues" dxfId="706" priority="238"/>
    <cfRule type="iconSet" priority="43">
      <iconSet>
        <cfvo type="percent" val="0"/>
        <cfvo type="percent" val="12"/>
        <cfvo type="percent" val="13"/>
      </iconSet>
    </cfRule>
  </conditionalFormatting>
  <conditionalFormatting sqref="U11:U12">
    <cfRule type="duplicateValues" dxfId="705" priority="42"/>
    <cfRule type="iconSet" priority="41">
      <iconSet>
        <cfvo type="percent" val="0"/>
        <cfvo type="percent" val="12"/>
        <cfvo type="percent" val="13"/>
      </iconSet>
    </cfRule>
    <cfRule type="duplicateValues" dxfId="704" priority="236"/>
    <cfRule type="iconSet" priority="235">
      <iconSet>
        <cfvo type="percent" val="0"/>
        <cfvo type="percent" val="12"/>
        <cfvo type="percent" val="13"/>
      </iconSet>
    </cfRule>
  </conditionalFormatting>
  <conditionalFormatting sqref="U13:U14">
    <cfRule type="iconSet" priority="233">
      <iconSet>
        <cfvo type="percent" val="0"/>
        <cfvo type="percent" val="12"/>
        <cfvo type="percent" val="13"/>
      </iconSet>
    </cfRule>
    <cfRule type="duplicateValues" dxfId="703" priority="40"/>
    <cfRule type="iconSet" priority="39">
      <iconSet>
        <cfvo type="percent" val="0"/>
        <cfvo type="percent" val="12"/>
        <cfvo type="percent" val="13"/>
      </iconSet>
    </cfRule>
    <cfRule type="duplicateValues" dxfId="702" priority="234"/>
  </conditionalFormatting>
  <conditionalFormatting sqref="U15:U16">
    <cfRule type="duplicateValues" dxfId="701" priority="38"/>
    <cfRule type="iconSet" priority="37">
      <iconSet>
        <cfvo type="percent" val="0"/>
        <cfvo type="percent" val="12"/>
        <cfvo type="percent" val="13"/>
      </iconSet>
    </cfRule>
    <cfRule type="duplicateValues" dxfId="700" priority="232"/>
    <cfRule type="iconSet" priority="231">
      <iconSet>
        <cfvo type="percent" val="0"/>
        <cfvo type="percent" val="12"/>
        <cfvo type="percent" val="13"/>
      </iconSet>
    </cfRule>
  </conditionalFormatting>
  <conditionalFormatting sqref="U17:U18">
    <cfRule type="duplicateValues" dxfId="699" priority="36"/>
    <cfRule type="iconSet" priority="35">
      <iconSet>
        <cfvo type="percent" val="0"/>
        <cfvo type="percent" val="12"/>
        <cfvo type="percent" val="13"/>
      </iconSet>
    </cfRule>
    <cfRule type="iconSet" priority="229">
      <iconSet>
        <cfvo type="percent" val="0"/>
        <cfvo type="percent" val="12"/>
        <cfvo type="percent" val="13"/>
      </iconSet>
    </cfRule>
    <cfRule type="duplicateValues" dxfId="698" priority="230"/>
  </conditionalFormatting>
  <conditionalFormatting sqref="U19:U20">
    <cfRule type="iconSet" priority="227">
      <iconSet>
        <cfvo type="percent" val="0"/>
        <cfvo type="percent" val="12"/>
        <cfvo type="percent" val="13"/>
      </iconSet>
    </cfRule>
    <cfRule type="duplicateValues" dxfId="697" priority="34"/>
    <cfRule type="iconSet" priority="33">
      <iconSet>
        <cfvo type="percent" val="0"/>
        <cfvo type="percent" val="12"/>
        <cfvo type="percent" val="13"/>
      </iconSet>
    </cfRule>
    <cfRule type="duplicateValues" dxfId="696" priority="228"/>
  </conditionalFormatting>
  <conditionalFormatting sqref="U21:U22">
    <cfRule type="iconSet" priority="31">
      <iconSet>
        <cfvo type="percent" val="0"/>
        <cfvo type="percent" val="12"/>
        <cfvo type="percent" val="13"/>
      </iconSet>
    </cfRule>
    <cfRule type="duplicateValues" dxfId="695" priority="32"/>
    <cfRule type="iconSet" priority="225">
      <iconSet>
        <cfvo type="percent" val="0"/>
        <cfvo type="percent" val="12"/>
        <cfvo type="percent" val="13"/>
      </iconSet>
    </cfRule>
    <cfRule type="duplicateValues" dxfId="694" priority="226"/>
  </conditionalFormatting>
  <conditionalFormatting sqref="U23:U24">
    <cfRule type="duplicateValues" dxfId="693" priority="8"/>
    <cfRule type="iconSet" priority="7">
      <iconSet>
        <cfvo type="percent" val="0"/>
        <cfvo type="percent" val="12"/>
        <cfvo type="percent" val="13"/>
      </iconSet>
    </cfRule>
    <cfRule type="duplicateValues" dxfId="692" priority="6"/>
    <cfRule type="iconSet" priority="5">
      <iconSet>
        <cfvo type="percent" val="0"/>
        <cfvo type="percent" val="12"/>
        <cfvo type="percent" val="13"/>
      </iconSet>
    </cfRule>
    <cfRule type="iconSet" priority="223">
      <iconSet>
        <cfvo type="percent" val="0"/>
        <cfvo type="percent" val="12"/>
        <cfvo type="percent" val="13"/>
      </iconSet>
    </cfRule>
    <cfRule type="duplicateValues" dxfId="691" priority="224"/>
  </conditionalFormatting>
  <conditionalFormatting sqref="AC5:AC6">
    <cfRule type="iconSet" priority="221">
      <iconSet>
        <cfvo type="percent" val="0"/>
        <cfvo type="percent" val="12"/>
        <cfvo type="percent" val="13"/>
      </iconSet>
    </cfRule>
    <cfRule type="duplicateValues" dxfId="690" priority="30"/>
    <cfRule type="iconSet" priority="29">
      <iconSet>
        <cfvo type="percent" val="0"/>
        <cfvo type="percent" val="12"/>
        <cfvo type="percent" val="13"/>
      </iconSet>
    </cfRule>
    <cfRule type="duplicateValues" dxfId="689" priority="222"/>
  </conditionalFormatting>
  <conditionalFormatting sqref="AC7:AC8">
    <cfRule type="iconSet" priority="219">
      <iconSet>
        <cfvo type="percent" val="0"/>
        <cfvo type="percent" val="12"/>
        <cfvo type="percent" val="13"/>
      </iconSet>
    </cfRule>
    <cfRule type="duplicateValues" dxfId="688" priority="220"/>
    <cfRule type="duplicateValues" dxfId="687" priority="28"/>
    <cfRule type="iconSet" priority="27">
      <iconSet>
        <cfvo type="percent" val="0"/>
        <cfvo type="percent" val="12"/>
        <cfvo type="percent" val="13"/>
      </iconSet>
    </cfRule>
  </conditionalFormatting>
  <conditionalFormatting sqref="AC9:AC10">
    <cfRule type="duplicateValues" dxfId="686" priority="26"/>
    <cfRule type="duplicateValues" dxfId="685" priority="218"/>
    <cfRule type="iconSet" priority="217">
      <iconSet>
        <cfvo type="percent" val="0"/>
        <cfvo type="percent" val="12"/>
        <cfvo type="percent" val="13"/>
      </iconSet>
    </cfRule>
    <cfRule type="iconSet" priority="25">
      <iconSet>
        <cfvo type="percent" val="0"/>
        <cfvo type="percent" val="12"/>
        <cfvo type="percent" val="13"/>
      </iconSet>
    </cfRule>
  </conditionalFormatting>
  <conditionalFormatting sqref="AC11:AC12">
    <cfRule type="duplicateValues" dxfId="684" priority="216"/>
    <cfRule type="iconSet" priority="23">
      <iconSet>
        <cfvo type="percent" val="0"/>
        <cfvo type="percent" val="12"/>
        <cfvo type="percent" val="13"/>
      </iconSet>
    </cfRule>
    <cfRule type="duplicateValues" dxfId="683" priority="24"/>
    <cfRule type="iconSet" priority="215">
      <iconSet>
        <cfvo type="percent" val="0"/>
        <cfvo type="percent" val="12"/>
        <cfvo type="percent" val="13"/>
      </iconSet>
    </cfRule>
  </conditionalFormatting>
  <conditionalFormatting sqref="AC13:AC14">
    <cfRule type="iconSet" priority="21">
      <iconSet>
        <cfvo type="percent" val="0"/>
        <cfvo type="percent" val="12"/>
        <cfvo type="percent" val="13"/>
      </iconSet>
    </cfRule>
    <cfRule type="duplicateValues" dxfId="682" priority="22"/>
    <cfRule type="duplicateValues" dxfId="681" priority="214"/>
    <cfRule type="iconSet" priority="213">
      <iconSet>
        <cfvo type="percent" val="0"/>
        <cfvo type="percent" val="12"/>
        <cfvo type="percent" val="13"/>
      </iconSet>
    </cfRule>
  </conditionalFormatting>
  <conditionalFormatting sqref="AC15:AC16">
    <cfRule type="iconSet" priority="211">
      <iconSet>
        <cfvo type="percent" val="0"/>
        <cfvo type="percent" val="12"/>
        <cfvo type="percent" val="13"/>
      </iconSet>
    </cfRule>
    <cfRule type="duplicateValues" dxfId="680" priority="212"/>
    <cfRule type="duplicateValues" dxfId="679" priority="20"/>
    <cfRule type="iconSet" priority="19">
      <iconSet>
        <cfvo type="percent" val="0"/>
        <cfvo type="percent" val="12"/>
        <cfvo type="percent" val="13"/>
      </iconSet>
    </cfRule>
  </conditionalFormatting>
  <conditionalFormatting sqref="AC17:AC18">
    <cfRule type="duplicateValues" dxfId="678" priority="18"/>
    <cfRule type="iconSet" priority="17">
      <iconSet>
        <cfvo type="percent" val="0"/>
        <cfvo type="percent" val="12"/>
        <cfvo type="percent" val="13"/>
      </iconSet>
    </cfRule>
    <cfRule type="iconSet" priority="209">
      <iconSet>
        <cfvo type="percent" val="0"/>
        <cfvo type="percent" val="12"/>
        <cfvo type="percent" val="13"/>
      </iconSet>
    </cfRule>
    <cfRule type="duplicateValues" dxfId="677" priority="210"/>
  </conditionalFormatting>
  <conditionalFormatting sqref="AC19:AC20">
    <cfRule type="duplicateValues" dxfId="676" priority="16"/>
    <cfRule type="iconSet" priority="15">
      <iconSet>
        <cfvo type="percent" val="0"/>
        <cfvo type="percent" val="12"/>
        <cfvo type="percent" val="13"/>
      </iconSet>
    </cfRule>
    <cfRule type="iconSet" priority="207">
      <iconSet>
        <cfvo type="percent" val="0"/>
        <cfvo type="percent" val="12"/>
        <cfvo type="percent" val="13"/>
      </iconSet>
    </cfRule>
    <cfRule type="duplicateValues" dxfId="675" priority="208"/>
  </conditionalFormatting>
  <conditionalFormatting sqref="AC21:AC22">
    <cfRule type="duplicateValues" dxfId="674" priority="14"/>
    <cfRule type="iconSet" priority="205">
      <iconSet>
        <cfvo type="percent" val="0"/>
        <cfvo type="percent" val="12"/>
        <cfvo type="percent" val="13"/>
      </iconSet>
    </cfRule>
    <cfRule type="duplicateValues" dxfId="673" priority="206"/>
    <cfRule type="iconSet" priority="13">
      <iconSet>
        <cfvo type="percent" val="0"/>
        <cfvo type="percent" val="12"/>
        <cfvo type="percent" val="13"/>
      </iconSet>
    </cfRule>
  </conditionalFormatting>
  <conditionalFormatting sqref="AC23:AC24">
    <cfRule type="duplicateValues" dxfId="672" priority="4"/>
    <cfRule type="iconSet" priority="3">
      <iconSet>
        <cfvo type="percent" val="0"/>
        <cfvo type="percent" val="12"/>
        <cfvo type="percent" val="13"/>
      </iconSet>
    </cfRule>
    <cfRule type="duplicateValues" dxfId="671" priority="2"/>
    <cfRule type="duplicateValues" dxfId="670" priority="204"/>
    <cfRule type="iconSet" priority="203">
      <iconSet>
        <cfvo type="percent" val="0"/>
        <cfvo type="percent" val="12"/>
        <cfvo type="percent" val="13"/>
      </iconSet>
    </cfRule>
    <cfRule type="iconSet" priority="1">
      <iconSet>
        <cfvo type="percent" val="0"/>
        <cfvo type="percent" val="12"/>
        <cfvo type="percent" val="13"/>
      </iconSet>
    </cfRule>
  </conditionalFormatting>
  <conditionalFormatting sqref="AP5:AP26">
    <cfRule type="duplicateValues" dxfId="669" priority="263"/>
  </conditionalFormatting>
  <conditionalFormatting sqref="AP6:AP26">
    <cfRule type="duplicateValues" dxfId="668" priority="265"/>
    <cfRule type="duplicateValues" dxfId="667" priority="275"/>
    <cfRule type="duplicateValues" dxfId="666" priority="276"/>
  </conditionalFormatting>
  <conditionalFormatting sqref="AQ5:AQ24">
    <cfRule type="duplicateValues" dxfId="665" priority="86"/>
    <cfRule type="duplicateValues" dxfId="664" priority="279"/>
  </conditionalFormatting>
  <conditionalFormatting sqref="AQ6:AQ24">
    <cfRule type="duplicateValues" dxfId="663" priority="95"/>
    <cfRule type="duplicateValues" dxfId="662" priority="96"/>
    <cfRule type="duplicateValues" dxfId="661" priority="84"/>
    <cfRule type="duplicateValues" dxfId="660" priority="83"/>
    <cfRule type="duplicateValues" dxfId="659" priority="77"/>
    <cfRule type="duplicateValues" dxfId="658" priority="76"/>
    <cfRule type="duplicateValues" dxfId="657" priority="75"/>
    <cfRule type="duplicateValues" dxfId="656" priority="85"/>
    <cfRule type="duplicateValues" dxfId="655" priority="97"/>
    <cfRule type="duplicateValues" dxfId="654" priority="281"/>
    <cfRule type="duplicateValues" dxfId="653" priority="283"/>
    <cfRule type="duplicateValues" dxfId="652" priority="284"/>
  </conditionalFormatting>
  <conditionalFormatting sqref="AI25 AT25 V25 N25 AD25">
    <cfRule type="colorScale" priority="161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pageMargins left="0.23" right="0.16" top="0.2" bottom="0.74803149606299213" header="0.12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6</vt:i4>
      </vt:variant>
    </vt:vector>
  </HeadingPairs>
  <TitlesOfParts>
    <vt:vector size="22" baseType="lpstr">
      <vt:lpstr>FormulesSyst.Aurard.</vt:lpstr>
      <vt:lpstr>5.6 éq.OK</vt:lpstr>
      <vt:lpstr>7.8 éq.OK</vt:lpstr>
      <vt:lpstr>9.10 éq.OK</vt:lpstr>
      <vt:lpstr>11.12 éq.OK</vt:lpstr>
      <vt:lpstr>13.14 éq.OK</vt:lpstr>
      <vt:lpstr>15.16 éq.OK</vt:lpstr>
      <vt:lpstr>17.18 éq.OK</vt:lpstr>
      <vt:lpstr>19.20 éq.OK</vt:lpstr>
      <vt:lpstr>21.22 éq.</vt:lpstr>
      <vt:lpstr>23.24 éq._5</vt:lpstr>
      <vt:lpstr>25.26 éq._5</vt:lpstr>
      <vt:lpstr>27.28 éq.</vt:lpstr>
      <vt:lpstr>29.30éq.V</vt:lpstr>
      <vt:lpstr>31.32éq.V</vt:lpstr>
      <vt:lpstr>Feuil1</vt:lpstr>
      <vt:lpstr>'11.12 éq.OK'!Zone_d_impression</vt:lpstr>
      <vt:lpstr>'13.14 éq.OK'!Zone_d_impression</vt:lpstr>
      <vt:lpstr>'15.16 éq.OK'!Zone_d_impression</vt:lpstr>
      <vt:lpstr>'19.20 éq.OK'!Zone_d_impression</vt:lpstr>
      <vt:lpstr>'5.6 éq.OK'!Zone_d_impression</vt:lpstr>
      <vt:lpstr>'9.10 éq.OK'!Zone_d_impression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2017-02-13T10:18:52Z</cp:lastPrinted>
  <dcterms:created xsi:type="dcterms:W3CDTF">2015-01-27T08:57:58Z</dcterms:created>
  <dcterms:modified xsi:type="dcterms:W3CDTF">2025-05-07T17:48:32Z</dcterms:modified>
</cp:coreProperties>
</file>