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35" yWindow="1470" windowWidth="12390" windowHeight="8880" tabRatio="874" firstSheet="1" activeTab="7"/>
  </bookViews>
  <sheets>
    <sheet name="FormulesSyst.Aurard." sheetId="1" state="hidden" r:id="rId1"/>
    <sheet name="5.6 éq." sheetId="12" r:id="rId2"/>
    <sheet name="7.8 éq." sheetId="21" r:id="rId3"/>
    <sheet name="9.10 éq." sheetId="10" r:id="rId4"/>
    <sheet name="11.12 éq." sheetId="9" r:id="rId5"/>
    <sheet name="13.14 éq." sheetId="8" r:id="rId6"/>
    <sheet name="15.16 éq." sheetId="2" r:id="rId7"/>
    <sheet name="17.18 éq." sheetId="13" r:id="rId8"/>
    <sheet name="19.20 éq." sheetId="14" r:id="rId9"/>
    <sheet name="21.22 ok" sheetId="15" r:id="rId10"/>
    <sheet name="23.24 éq." sheetId="16" r:id="rId11"/>
    <sheet name="25.26 éq.ok" sheetId="17" r:id="rId12"/>
    <sheet name="27.28 éq." sheetId="18" r:id="rId13"/>
    <sheet name="29.30éq.ok" sheetId="19" r:id="rId14"/>
    <sheet name="31.32éq.V" sheetId="20" r:id="rId15"/>
    <sheet name="Feuil1" sheetId="22" r:id="rId16"/>
  </sheets>
  <definedNames>
    <definedName name="_xlnm._FilterDatabase" localSheetId="1" hidden="1">'5.6 éq.'!$H$1:$L$12</definedName>
    <definedName name="_xlnm.Print_Area" localSheetId="4">'11.12 éq.'!$A$1:$AP$37</definedName>
    <definedName name="_xlnm.Print_Area" localSheetId="5">'13.14 éq.'!$A$1:$AM$37</definedName>
    <definedName name="_xlnm.Print_Area" localSheetId="6">'15.16 éq.'!$A$1:$AQ$49</definedName>
    <definedName name="_xlnm.Print_Area" localSheetId="8">'19.20 éq.'!$A$1:$AN$44</definedName>
    <definedName name="_xlnm.Print_Area" localSheetId="1">'5.6 éq.'!$A$1:$AN$23</definedName>
    <definedName name="_xlnm.Print_Area" localSheetId="3">'9.10 éq.'!$C$1:$AN$32</definedName>
  </definedNames>
  <calcPr calcId="125725"/>
</workbook>
</file>

<file path=xl/calcChain.xml><?xml version="1.0" encoding="utf-8"?>
<calcChain xmlns="http://schemas.openxmlformats.org/spreadsheetml/2006/main">
  <c r="O12" i="15"/>
  <c r="W15" i="10"/>
  <c r="Q15"/>
  <c r="K19" i="8"/>
  <c r="O10" i="12"/>
  <c r="O9"/>
  <c r="O8"/>
  <c r="K17" i="9"/>
  <c r="P20" i="19"/>
  <c r="K37" i="20"/>
  <c r="P6" i="19" l="1"/>
  <c r="Q35"/>
  <c r="K35"/>
  <c r="U18" i="8"/>
  <c r="J6" i="2"/>
  <c r="J5"/>
  <c r="U20" i="14"/>
  <c r="U36" i="20"/>
  <c r="U33"/>
  <c r="E15" i="10" l="1"/>
  <c r="L5" i="13"/>
  <c r="L7"/>
  <c r="L9"/>
  <c r="L11"/>
  <c r="L13"/>
  <c r="L14"/>
  <c r="U32" i="18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24" i="14"/>
  <c r="U23"/>
  <c r="U22"/>
  <c r="U21"/>
  <c r="U19"/>
  <c r="U18"/>
  <c r="U17"/>
  <c r="U16"/>
  <c r="U15"/>
  <c r="U14"/>
  <c r="U13"/>
  <c r="U12"/>
  <c r="U11"/>
  <c r="U10"/>
  <c r="U9"/>
  <c r="U8"/>
  <c r="U7"/>
  <c r="U6"/>
  <c r="U5"/>
  <c r="I5" i="9"/>
  <c r="I5" i="14"/>
  <c r="O5" s="1"/>
  <c r="I6"/>
  <c r="O15" s="1"/>
  <c r="I7"/>
  <c r="O6" s="1"/>
  <c r="I8"/>
  <c r="O16" s="1"/>
  <c r="I9"/>
  <c r="O7" s="1"/>
  <c r="I10"/>
  <c r="O17" s="1"/>
  <c r="I11"/>
  <c r="O8" s="1"/>
  <c r="I12"/>
  <c r="O18" s="1"/>
  <c r="I13"/>
  <c r="O9" s="1"/>
  <c r="I14"/>
  <c r="O19" s="1"/>
  <c r="I15"/>
  <c r="O10" s="1"/>
  <c r="I16"/>
  <c r="O20" s="1"/>
  <c r="I17"/>
  <c r="O11" s="1"/>
  <c r="I18"/>
  <c r="O21" s="1"/>
  <c r="I19"/>
  <c r="O12" s="1"/>
  <c r="I20"/>
  <c r="O22" s="1"/>
  <c r="I21"/>
  <c r="O13" s="1"/>
  <c r="I22"/>
  <c r="O23" s="1"/>
  <c r="I23"/>
  <c r="O24" s="1"/>
  <c r="I24"/>
  <c r="O14" s="1"/>
  <c r="L15" i="19"/>
  <c r="L16"/>
  <c r="U35" i="20"/>
  <c r="U34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16" i="9"/>
  <c r="U15"/>
  <c r="U14"/>
  <c r="U13"/>
  <c r="U12"/>
  <c r="U11"/>
  <c r="U10"/>
  <c r="U9"/>
  <c r="U8"/>
  <c r="U7"/>
  <c r="U6"/>
  <c r="U5"/>
  <c r="O5"/>
  <c r="E37" i="20"/>
  <c r="E35" i="19"/>
  <c r="E33" i="18"/>
  <c r="E31" i="17"/>
  <c r="E29" i="16"/>
  <c r="E27" i="15"/>
  <c r="E25" i="14"/>
  <c r="E23" i="13"/>
  <c r="I36" i="20"/>
  <c r="O36" s="1"/>
  <c r="I35"/>
  <c r="O20" s="1"/>
  <c r="I34"/>
  <c r="O35" s="1"/>
  <c r="I33"/>
  <c r="O19" s="1"/>
  <c r="I32"/>
  <c r="O34" s="1"/>
  <c r="I31"/>
  <c r="O18" s="1"/>
  <c r="I30"/>
  <c r="O33" s="1"/>
  <c r="I29"/>
  <c r="O17" s="1"/>
  <c r="I28"/>
  <c r="O32" s="1"/>
  <c r="I27"/>
  <c r="O16" s="1"/>
  <c r="I26"/>
  <c r="O31" s="1"/>
  <c r="I25"/>
  <c r="O15" s="1"/>
  <c r="I24"/>
  <c r="O30" s="1"/>
  <c r="I23"/>
  <c r="O14" s="1"/>
  <c r="I22"/>
  <c r="O29" s="1"/>
  <c r="I21"/>
  <c r="O13" s="1"/>
  <c r="I20"/>
  <c r="O28" s="1"/>
  <c r="I19"/>
  <c r="O12" s="1"/>
  <c r="I18"/>
  <c r="O27" s="1"/>
  <c r="I17"/>
  <c r="O11" s="1"/>
  <c r="I16"/>
  <c r="O26" s="1"/>
  <c r="I15"/>
  <c r="O10" s="1"/>
  <c r="I14"/>
  <c r="O25" s="1"/>
  <c r="I13"/>
  <c r="O9" s="1"/>
  <c r="I12"/>
  <c r="O24" s="1"/>
  <c r="I11"/>
  <c r="O8" s="1"/>
  <c r="I10"/>
  <c r="O23" s="1"/>
  <c r="I9"/>
  <c r="O7" s="1"/>
  <c r="I8"/>
  <c r="O22" s="1"/>
  <c r="I7"/>
  <c r="O6" s="1"/>
  <c r="I6"/>
  <c r="O21" s="1"/>
  <c r="I5"/>
  <c r="O5" s="1"/>
  <c r="I34" i="19"/>
  <c r="O34" s="1"/>
  <c r="U27" s="1"/>
  <c r="I33"/>
  <c r="O19" s="1"/>
  <c r="U12" s="1"/>
  <c r="I32"/>
  <c r="O18" s="1"/>
  <c r="U19" s="1"/>
  <c r="I31"/>
  <c r="O33" s="1"/>
  <c r="U34" s="1"/>
  <c r="I30"/>
  <c r="O17" s="1"/>
  <c r="U11" s="1"/>
  <c r="I29"/>
  <c r="O32" s="1"/>
  <c r="U26" s="1"/>
  <c r="I28"/>
  <c r="O16" s="1"/>
  <c r="U18" s="1"/>
  <c r="I27"/>
  <c r="O31" s="1"/>
  <c r="U33" s="1"/>
  <c r="I26"/>
  <c r="O15" s="1"/>
  <c r="U10" s="1"/>
  <c r="I25"/>
  <c r="O30" s="1"/>
  <c r="U25" s="1"/>
  <c r="I24"/>
  <c r="O14" s="1"/>
  <c r="U17" s="1"/>
  <c r="I23"/>
  <c r="O29" s="1"/>
  <c r="U32" s="1"/>
  <c r="I22"/>
  <c r="O28" s="1"/>
  <c r="U24" s="1"/>
  <c r="I21"/>
  <c r="O13" s="1"/>
  <c r="U9" s="1"/>
  <c r="I20"/>
  <c r="O27" s="1"/>
  <c r="U31" s="1"/>
  <c r="I19"/>
  <c r="O12" s="1"/>
  <c r="U16" s="1"/>
  <c r="I18"/>
  <c r="O26" s="1"/>
  <c r="U23" s="1"/>
  <c r="I17"/>
  <c r="O11" s="1"/>
  <c r="U8" s="1"/>
  <c r="I16"/>
  <c r="O25" s="1"/>
  <c r="U30" s="1"/>
  <c r="I15"/>
  <c r="O10" s="1"/>
  <c r="U15" s="1"/>
  <c r="I14"/>
  <c r="O24" s="1"/>
  <c r="U22" s="1"/>
  <c r="I13"/>
  <c r="O9" s="1"/>
  <c r="U7" s="1"/>
  <c r="I12"/>
  <c r="O23" s="1"/>
  <c r="U29" s="1"/>
  <c r="I11"/>
  <c r="O8" s="1"/>
  <c r="U14" s="1"/>
  <c r="I10"/>
  <c r="O22" s="1"/>
  <c r="U28" s="1"/>
  <c r="I9"/>
  <c r="O7" s="1"/>
  <c r="U6" s="1"/>
  <c r="I8"/>
  <c r="O21" s="1"/>
  <c r="U21" s="1"/>
  <c r="I7"/>
  <c r="O6" s="1"/>
  <c r="U13" s="1"/>
  <c r="I6"/>
  <c r="O20" s="1"/>
  <c r="U20" s="1"/>
  <c r="I5"/>
  <c r="O5" s="1"/>
  <c r="U5" s="1"/>
  <c r="I32" i="18"/>
  <c r="O18" s="1"/>
  <c r="I31"/>
  <c r="O32" s="1"/>
  <c r="I30"/>
  <c r="O17" s="1"/>
  <c r="I29"/>
  <c r="O31" s="1"/>
  <c r="I28"/>
  <c r="O16" s="1"/>
  <c r="I27"/>
  <c r="O30" s="1"/>
  <c r="I26"/>
  <c r="O15" s="1"/>
  <c r="I25"/>
  <c r="O29" s="1"/>
  <c r="I24"/>
  <c r="O14" s="1"/>
  <c r="I23"/>
  <c r="O28" s="1"/>
  <c r="I22"/>
  <c r="O27" s="1"/>
  <c r="I21"/>
  <c r="O13" s="1"/>
  <c r="I20"/>
  <c r="O26" s="1"/>
  <c r="I19"/>
  <c r="O12" s="1"/>
  <c r="I18"/>
  <c r="O25" s="1"/>
  <c r="I17"/>
  <c r="O11" s="1"/>
  <c r="I16"/>
  <c r="O24" s="1"/>
  <c r="I15"/>
  <c r="O10" s="1"/>
  <c r="I14"/>
  <c r="O23" s="1"/>
  <c r="I13"/>
  <c r="O9" s="1"/>
  <c r="I12"/>
  <c r="O22" s="1"/>
  <c r="I11"/>
  <c r="O8" s="1"/>
  <c r="I10"/>
  <c r="O21" s="1"/>
  <c r="I9"/>
  <c r="O7" s="1"/>
  <c r="I8"/>
  <c r="O20" s="1"/>
  <c r="I7"/>
  <c r="O6" s="1"/>
  <c r="I6"/>
  <c r="O19" s="1"/>
  <c r="I5"/>
  <c r="O5" s="1"/>
  <c r="I30" i="17"/>
  <c r="I29"/>
  <c r="I28"/>
  <c r="I27"/>
  <c r="I26"/>
  <c r="I25"/>
  <c r="I24"/>
  <c r="I23"/>
  <c r="I22"/>
  <c r="O26" s="1"/>
  <c r="I21"/>
  <c r="O13" s="1"/>
  <c r="U9" s="1"/>
  <c r="I20"/>
  <c r="O25" s="1"/>
  <c r="I19"/>
  <c r="O12" s="1"/>
  <c r="U16" s="1"/>
  <c r="I18"/>
  <c r="O24" s="1"/>
  <c r="I17"/>
  <c r="O11" s="1"/>
  <c r="U8" s="1"/>
  <c r="I16"/>
  <c r="O23" s="1"/>
  <c r="I15"/>
  <c r="O10" s="1"/>
  <c r="U15" s="1"/>
  <c r="I14"/>
  <c r="O22" s="1"/>
  <c r="I13"/>
  <c r="O9" s="1"/>
  <c r="U7" s="1"/>
  <c r="I12"/>
  <c r="O21" s="1"/>
  <c r="I11"/>
  <c r="O8" s="1"/>
  <c r="U14" s="1"/>
  <c r="I10"/>
  <c r="O20" s="1"/>
  <c r="I9"/>
  <c r="O7" s="1"/>
  <c r="U11" s="1"/>
  <c r="I8"/>
  <c r="O19" s="1"/>
  <c r="I7"/>
  <c r="O6" s="1"/>
  <c r="U13" s="1"/>
  <c r="I6"/>
  <c r="O18" s="1"/>
  <c r="I5"/>
  <c r="O5" s="1"/>
  <c r="U5" s="1"/>
  <c r="I28" i="16"/>
  <c r="AA28" s="1"/>
  <c r="I27"/>
  <c r="AA27" s="1"/>
  <c r="I26"/>
  <c r="AA26" s="1"/>
  <c r="I25"/>
  <c r="AA25" s="1"/>
  <c r="I24"/>
  <c r="AA24" s="1"/>
  <c r="I23"/>
  <c r="AA23" s="1"/>
  <c r="I22"/>
  <c r="AA22" s="1"/>
  <c r="I21"/>
  <c r="AA21" s="1"/>
  <c r="I20"/>
  <c r="AA20" s="1"/>
  <c r="I19"/>
  <c r="AA19" s="1"/>
  <c r="I18"/>
  <c r="AA18" s="1"/>
  <c r="I17"/>
  <c r="AA17" s="1"/>
  <c r="I16"/>
  <c r="AA16" s="1"/>
  <c r="I15"/>
  <c r="AA15" s="1"/>
  <c r="I14"/>
  <c r="AA14" s="1"/>
  <c r="I13"/>
  <c r="AA13" s="1"/>
  <c r="I12"/>
  <c r="AA12" s="1"/>
  <c r="I11"/>
  <c r="AA11" s="1"/>
  <c r="I10"/>
  <c r="AA10" s="1"/>
  <c r="I9"/>
  <c r="AA9" s="1"/>
  <c r="I8"/>
  <c r="AA8" s="1"/>
  <c r="I7"/>
  <c r="AA7" s="1"/>
  <c r="I6"/>
  <c r="AA6" s="1"/>
  <c r="I5"/>
  <c r="AA5" s="1"/>
  <c r="AA24" i="1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I12" i="21"/>
  <c r="O12" s="1"/>
  <c r="U12" s="1"/>
  <c r="I11"/>
  <c r="O8" s="1"/>
  <c r="U6" s="1"/>
  <c r="I10"/>
  <c r="O11" s="1"/>
  <c r="U10" s="1"/>
  <c r="I9"/>
  <c r="I8"/>
  <c r="O10" s="1"/>
  <c r="U9" s="1"/>
  <c r="I7"/>
  <c r="I6"/>
  <c r="O9" s="1"/>
  <c r="U11" s="1"/>
  <c r="I5"/>
  <c r="O5" s="1"/>
  <c r="U5" s="1"/>
  <c r="I10" i="12"/>
  <c r="I9"/>
  <c r="O7" s="1"/>
  <c r="U6" s="1"/>
  <c r="I8"/>
  <c r="I7"/>
  <c r="O6" s="1"/>
  <c r="U7" s="1"/>
  <c r="I6"/>
  <c r="I5"/>
  <c r="O5" s="1"/>
  <c r="U5" s="1"/>
  <c r="I26" i="15"/>
  <c r="AA26" s="1"/>
  <c r="I25"/>
  <c r="I24"/>
  <c r="AA24" s="1"/>
  <c r="I23"/>
  <c r="I22"/>
  <c r="I21"/>
  <c r="AA21" s="1"/>
  <c r="I20"/>
  <c r="I19"/>
  <c r="AA19" s="1"/>
  <c r="I18"/>
  <c r="I17"/>
  <c r="AA17" s="1"/>
  <c r="I16"/>
  <c r="I15"/>
  <c r="AA15" s="1"/>
  <c r="I14"/>
  <c r="I13"/>
  <c r="AA13" s="1"/>
  <c r="I12"/>
  <c r="I11"/>
  <c r="AA11" s="1"/>
  <c r="I10"/>
  <c r="I9"/>
  <c r="AA9" s="1"/>
  <c r="I8"/>
  <c r="I7"/>
  <c r="AA7" s="1"/>
  <c r="I6"/>
  <c r="I5"/>
  <c r="AA5" s="1"/>
  <c r="I22" i="13"/>
  <c r="I21"/>
  <c r="I20"/>
  <c r="I19"/>
  <c r="I18"/>
  <c r="I17"/>
  <c r="I16"/>
  <c r="I15"/>
  <c r="I14"/>
  <c r="I13"/>
  <c r="I12"/>
  <c r="I11"/>
  <c r="I10"/>
  <c r="I9"/>
  <c r="I8"/>
  <c r="I7"/>
  <c r="I6"/>
  <c r="I5"/>
  <c r="I20" i="2"/>
  <c r="O20" s="1"/>
  <c r="U20" s="1"/>
  <c r="I19"/>
  <c r="O12" s="1"/>
  <c r="I18"/>
  <c r="O19" s="1"/>
  <c r="U16" s="1"/>
  <c r="I17"/>
  <c r="O11" s="1"/>
  <c r="U8" s="1"/>
  <c r="I16"/>
  <c r="O18" s="1"/>
  <c r="U19" s="1"/>
  <c r="I15"/>
  <c r="I14"/>
  <c r="O17" s="1"/>
  <c r="U15" s="1"/>
  <c r="I13"/>
  <c r="O9" s="1"/>
  <c r="U7" s="1"/>
  <c r="I12"/>
  <c r="O16" s="1"/>
  <c r="U18" s="1"/>
  <c r="I11"/>
  <c r="O8" s="1"/>
  <c r="U10" s="1"/>
  <c r="I10"/>
  <c r="O15" s="1"/>
  <c r="U14" s="1"/>
  <c r="I9"/>
  <c r="I8"/>
  <c r="O14" s="1"/>
  <c r="I7"/>
  <c r="I6"/>
  <c r="O13" s="1"/>
  <c r="U13" s="1"/>
  <c r="I5"/>
  <c r="O5" s="1"/>
  <c r="U5" s="1"/>
  <c r="I18" i="8"/>
  <c r="O18" s="1"/>
  <c r="I17"/>
  <c r="O11" s="1"/>
  <c r="U8" s="1"/>
  <c r="I16"/>
  <c r="I15"/>
  <c r="I14"/>
  <c r="O16" s="1"/>
  <c r="I13"/>
  <c r="O9" s="1"/>
  <c r="U7" s="1"/>
  <c r="I12"/>
  <c r="O15" s="1"/>
  <c r="I11"/>
  <c r="O8" s="1"/>
  <c r="U10" s="1"/>
  <c r="I10"/>
  <c r="I9"/>
  <c r="I8"/>
  <c r="I7"/>
  <c r="I6"/>
  <c r="O12" s="1"/>
  <c r="I5"/>
  <c r="O5" s="1"/>
  <c r="U5" s="1"/>
  <c r="I16" i="9"/>
  <c r="O10" s="1"/>
  <c r="I15"/>
  <c r="O16" s="1"/>
  <c r="I14"/>
  <c r="O15" s="1"/>
  <c r="I13"/>
  <c r="O9" s="1"/>
  <c r="I12"/>
  <c r="O14" s="1"/>
  <c r="I11"/>
  <c r="O8" s="1"/>
  <c r="I10"/>
  <c r="O7" s="1"/>
  <c r="I9"/>
  <c r="O13" s="1"/>
  <c r="I8"/>
  <c r="O6" s="1"/>
  <c r="I7"/>
  <c r="O12" s="1"/>
  <c r="I6"/>
  <c r="O11" s="1"/>
  <c r="K15" i="10"/>
  <c r="I5"/>
  <c r="I14"/>
  <c r="O14" s="1"/>
  <c r="I13"/>
  <c r="O9" s="1"/>
  <c r="U7" s="1"/>
  <c r="I12"/>
  <c r="O13" s="1"/>
  <c r="I11"/>
  <c r="O8" s="1"/>
  <c r="I10"/>
  <c r="I9"/>
  <c r="I8"/>
  <c r="I7"/>
  <c r="I6"/>
  <c r="O10" s="1"/>
  <c r="O14" i="17" l="1"/>
  <c r="U17" s="1"/>
  <c r="O27"/>
  <c r="O15"/>
  <c r="U10" s="1"/>
  <c r="O28"/>
  <c r="O16"/>
  <c r="U18" s="1"/>
  <c r="O29"/>
  <c r="O17"/>
  <c r="U6" s="1"/>
  <c r="O30"/>
  <c r="AA23" i="15"/>
  <c r="O25"/>
  <c r="AA25"/>
  <c r="O26"/>
  <c r="O6" i="2"/>
  <c r="O7"/>
  <c r="U6" s="1"/>
  <c r="O10"/>
  <c r="U11" s="1"/>
  <c r="O6" i="21"/>
  <c r="U7" s="1"/>
  <c r="O7"/>
  <c r="U8" s="1"/>
  <c r="O6" i="8"/>
  <c r="U9" s="1"/>
  <c r="O13"/>
  <c r="O7"/>
  <c r="U6" s="1"/>
  <c r="O14"/>
  <c r="O10"/>
  <c r="U11" s="1"/>
  <c r="O17"/>
  <c r="O6" i="10"/>
  <c r="U10" s="1"/>
  <c r="O11"/>
  <c r="O7"/>
  <c r="U8" s="1"/>
  <c r="O12"/>
  <c r="U11"/>
  <c r="O5"/>
  <c r="U5" s="1"/>
  <c r="AA22" i="13"/>
  <c r="O22"/>
  <c r="U10" s="1"/>
  <c r="AA5"/>
  <c r="O5"/>
  <c r="AA7"/>
  <c r="O15"/>
  <c r="AA9"/>
  <c r="O16"/>
  <c r="AA11"/>
  <c r="O8"/>
  <c r="AA13"/>
  <c r="O9"/>
  <c r="AA15"/>
  <c r="O19"/>
  <c r="AA17"/>
  <c r="O11"/>
  <c r="AA19"/>
  <c r="O12"/>
  <c r="AA21"/>
  <c r="O13"/>
  <c r="U9" s="1"/>
  <c r="AA6"/>
  <c r="O14"/>
  <c r="U14" s="1"/>
  <c r="AA8"/>
  <c r="O6"/>
  <c r="AA10"/>
  <c r="O7"/>
  <c r="U6" s="1"/>
  <c r="AA12"/>
  <c r="O17"/>
  <c r="AA14"/>
  <c r="O18"/>
  <c r="AA16"/>
  <c r="O10"/>
  <c r="AA18"/>
  <c r="O20"/>
  <c r="AA20"/>
  <c r="O21"/>
  <c r="AA6" i="15"/>
  <c r="O16"/>
  <c r="AA8"/>
  <c r="O17"/>
  <c r="AA10"/>
  <c r="O18"/>
  <c r="AA12"/>
  <c r="O19"/>
  <c r="AA14"/>
  <c r="O20"/>
  <c r="AA16"/>
  <c r="O21"/>
  <c r="AA18"/>
  <c r="O22"/>
  <c r="AA20"/>
  <c r="O23"/>
  <c r="AA22"/>
  <c r="O24"/>
  <c r="O5" i="16"/>
  <c r="U11" s="1"/>
  <c r="O7"/>
  <c r="U12" s="1"/>
  <c r="O9"/>
  <c r="U13" s="1"/>
  <c r="O11"/>
  <c r="U14" s="1"/>
  <c r="O13"/>
  <c r="U15" s="1"/>
  <c r="O15"/>
  <c r="U16" s="1"/>
  <c r="O17"/>
  <c r="U23" s="1"/>
  <c r="O19"/>
  <c r="U24" s="1"/>
  <c r="O21"/>
  <c r="U25" s="1"/>
  <c r="O23"/>
  <c r="U26" s="1"/>
  <c r="O25"/>
  <c r="U27" s="1"/>
  <c r="O27"/>
  <c r="U28" s="1"/>
  <c r="O6"/>
  <c r="U5" s="1"/>
  <c r="O8"/>
  <c r="U6" s="1"/>
  <c r="O10"/>
  <c r="U7" s="1"/>
  <c r="O12"/>
  <c r="U8" s="1"/>
  <c r="O14"/>
  <c r="U9" s="1"/>
  <c r="O16"/>
  <c r="U10" s="1"/>
  <c r="O18"/>
  <c r="U17" s="1"/>
  <c r="O20"/>
  <c r="U18" s="1"/>
  <c r="O22"/>
  <c r="U19" s="1"/>
  <c r="O24"/>
  <c r="U20" s="1"/>
  <c r="O26"/>
  <c r="U21" s="1"/>
  <c r="O28"/>
  <c r="U22" s="1"/>
  <c r="U12" i="2"/>
  <c r="U17"/>
  <c r="U9"/>
  <c r="O6" i="15"/>
  <c r="U11" s="1"/>
  <c r="O8"/>
  <c r="U12" s="1"/>
  <c r="O10"/>
  <c r="U13" s="1"/>
  <c r="U14"/>
  <c r="O14"/>
  <c r="U15" s="1"/>
  <c r="O5"/>
  <c r="U5" s="1"/>
  <c r="O7"/>
  <c r="U6" s="1"/>
  <c r="O9"/>
  <c r="U7" s="1"/>
  <c r="O11"/>
  <c r="U8" s="1"/>
  <c r="O13"/>
  <c r="U9" s="1"/>
  <c r="O15"/>
  <c r="U10" s="1"/>
  <c r="W37" i="20"/>
  <c r="Q33" i="18"/>
  <c r="K33"/>
  <c r="W29" i="16"/>
  <c r="Q29"/>
  <c r="K29"/>
  <c r="W31" i="17"/>
  <c r="Q31"/>
  <c r="K31"/>
  <c r="W27" i="15"/>
  <c r="Q27"/>
  <c r="K27"/>
  <c r="W25" i="14"/>
  <c r="Q25"/>
  <c r="K25"/>
  <c r="W23" i="13"/>
  <c r="Q23"/>
  <c r="K23"/>
  <c r="W21" i="2"/>
  <c r="Q21"/>
  <c r="K21"/>
  <c r="W19" i="8"/>
  <c r="Q19"/>
  <c r="Y19" s="1"/>
  <c r="W17" i="9"/>
  <c r="Q17"/>
  <c r="E11" i="12"/>
  <c r="W13" i="21"/>
  <c r="Q13"/>
  <c r="K13"/>
  <c r="W11" i="12"/>
  <c r="Q11"/>
  <c r="K11"/>
  <c r="Y11" l="1"/>
  <c r="Y25" i="14"/>
  <c r="Y23" i="13"/>
  <c r="Y31" i="17"/>
  <c r="Y17" i="9"/>
  <c r="Y27" i="15"/>
  <c r="Y29" i="16"/>
  <c r="Y13" i="21"/>
  <c r="P20" i="20"/>
  <c r="P19"/>
  <c r="Q37" l="1"/>
  <c r="AB38"/>
  <c r="AB36" i="19"/>
  <c r="L14" i="17"/>
  <c r="J6"/>
  <c r="J8"/>
  <c r="AB34" i="18"/>
  <c r="AA7"/>
  <c r="AA6"/>
  <c r="AA5"/>
  <c r="AA6" i="17"/>
  <c r="AA5"/>
  <c r="AB32"/>
  <c r="AB30" i="16"/>
  <c r="L24"/>
  <c r="J24"/>
  <c r="L23"/>
  <c r="J23"/>
  <c r="AB28" i="15"/>
  <c r="AB26" i="14"/>
  <c r="Y37" i="20" l="1"/>
  <c r="AA7" i="17"/>
  <c r="AB24" i="13"/>
  <c r="L5" i="12"/>
  <c r="AA5"/>
  <c r="AB12"/>
  <c r="AK12" s="1"/>
  <c r="AA10"/>
  <c r="AA9"/>
  <c r="AA8"/>
  <c r="AA7"/>
  <c r="AA6"/>
  <c r="AB14" i="21"/>
  <c r="AK14" s="1"/>
  <c r="F13"/>
  <c r="E13"/>
  <c r="X12"/>
  <c r="V12"/>
  <c r="R12"/>
  <c r="P12"/>
  <c r="L12"/>
  <c r="J12"/>
  <c r="AA12"/>
  <c r="X11"/>
  <c r="V11"/>
  <c r="R11"/>
  <c r="P11"/>
  <c r="L11"/>
  <c r="J11"/>
  <c r="AA11"/>
  <c r="X10"/>
  <c r="V10"/>
  <c r="R10"/>
  <c r="P10"/>
  <c r="L10"/>
  <c r="J10"/>
  <c r="X9"/>
  <c r="V9"/>
  <c r="R9"/>
  <c r="P9"/>
  <c r="L9"/>
  <c r="J9"/>
  <c r="AA9"/>
  <c r="X8"/>
  <c r="V8"/>
  <c r="R8"/>
  <c r="P8"/>
  <c r="L8"/>
  <c r="J8"/>
  <c r="AA8"/>
  <c r="X7"/>
  <c r="V7"/>
  <c r="R7"/>
  <c r="P7"/>
  <c r="L7"/>
  <c r="J7"/>
  <c r="AA7"/>
  <c r="X6"/>
  <c r="V6"/>
  <c r="R6"/>
  <c r="P6"/>
  <c r="L6"/>
  <c r="J6"/>
  <c r="X5"/>
  <c r="V5"/>
  <c r="R5"/>
  <c r="P5"/>
  <c r="L5"/>
  <c r="J5"/>
  <c r="AA5"/>
  <c r="F17" i="9"/>
  <c r="E17"/>
  <c r="AB16" i="10"/>
  <c r="AK16" s="1"/>
  <c r="AA14"/>
  <c r="AA13"/>
  <c r="AA12"/>
  <c r="AA11"/>
  <c r="AA10"/>
  <c r="AA9"/>
  <c r="AA8"/>
  <c r="AA7"/>
  <c r="AA6"/>
  <c r="AA5"/>
  <c r="AB18" i="9"/>
  <c r="AK18" s="1"/>
  <c r="E19" i="8"/>
  <c r="AA18"/>
  <c r="AA17"/>
  <c r="AA16"/>
  <c r="AA15"/>
  <c r="AA14"/>
  <c r="AA13"/>
  <c r="AA12"/>
  <c r="AA11"/>
  <c r="AA10"/>
  <c r="AA9"/>
  <c r="AA8"/>
  <c r="AA7"/>
  <c r="AA6"/>
  <c r="AA5"/>
  <c r="P13" i="21" l="1"/>
  <c r="V13"/>
  <c r="X13"/>
  <c r="X14" s="1"/>
  <c r="L13"/>
  <c r="L14" s="1"/>
  <c r="R13"/>
  <c r="R14" s="1"/>
  <c r="J13"/>
  <c r="AA6"/>
  <c r="AA10"/>
  <c r="AB22" i="2"/>
  <c r="E21"/>
  <c r="AA20"/>
  <c r="AA19"/>
  <c r="AA18"/>
  <c r="AA16"/>
  <c r="AA15"/>
  <c r="AA14"/>
  <c r="AA13"/>
  <c r="AA12"/>
  <c r="AA11"/>
  <c r="AA10"/>
  <c r="AA9"/>
  <c r="AA8"/>
  <c r="AA7"/>
  <c r="AA6"/>
  <c r="AA5"/>
  <c r="AA17"/>
  <c r="R27" i="16"/>
  <c r="P5" i="12"/>
  <c r="P7"/>
  <c r="P9"/>
  <c r="P5" i="20"/>
  <c r="P7"/>
  <c r="AA32" i="18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30" i="17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P5" i="13"/>
  <c r="P7"/>
  <c r="P9"/>
  <c r="P11"/>
  <c r="P13"/>
  <c r="P14"/>
  <c r="P5" i="10"/>
  <c r="P6"/>
  <c r="P10"/>
  <c r="P8"/>
  <c r="P11"/>
  <c r="P13"/>
  <c r="J5"/>
  <c r="L5"/>
  <c r="R5"/>
  <c r="V5"/>
  <c r="X5"/>
  <c r="J6"/>
  <c r="L6"/>
  <c r="R6"/>
  <c r="V6"/>
  <c r="X6"/>
  <c r="J7"/>
  <c r="L7"/>
  <c r="P7"/>
  <c r="R7"/>
  <c r="V7"/>
  <c r="X7"/>
  <c r="J8"/>
  <c r="L8"/>
  <c r="R8"/>
  <c r="V8"/>
  <c r="X8"/>
  <c r="J9"/>
  <c r="L9"/>
  <c r="P9"/>
  <c r="R9"/>
  <c r="V9"/>
  <c r="X9"/>
  <c r="J10"/>
  <c r="L10"/>
  <c r="R10"/>
  <c r="V10"/>
  <c r="X10"/>
  <c r="J11"/>
  <c r="L11"/>
  <c r="R11"/>
  <c r="V11"/>
  <c r="X11"/>
  <c r="J12"/>
  <c r="L12"/>
  <c r="P12"/>
  <c r="R12"/>
  <c r="V12"/>
  <c r="X12"/>
  <c r="J13"/>
  <c r="L13"/>
  <c r="R13"/>
  <c r="V13"/>
  <c r="X13"/>
  <c r="J14"/>
  <c r="L14"/>
  <c r="P14"/>
  <c r="R14"/>
  <c r="V14"/>
  <c r="X14"/>
  <c r="P5" i="2"/>
  <c r="P5" i="8"/>
  <c r="V14" i="9"/>
  <c r="X12"/>
  <c r="V12"/>
  <c r="X11"/>
  <c r="V11"/>
  <c r="X10"/>
  <c r="V10"/>
  <c r="X9"/>
  <c r="V9"/>
  <c r="V13"/>
  <c r="V8"/>
  <c r="V7"/>
  <c r="P14"/>
  <c r="L15" i="10" l="1"/>
  <c r="L16" s="1"/>
  <c r="R15"/>
  <c r="R16" s="1"/>
  <c r="X15"/>
  <c r="X16" s="1"/>
  <c r="V15"/>
  <c r="J15"/>
  <c r="P15"/>
  <c r="R12" i="9"/>
  <c r="P12"/>
  <c r="R11"/>
  <c r="P11"/>
  <c r="L12"/>
  <c r="J12"/>
  <c r="AA12"/>
  <c r="AD12" s="1"/>
  <c r="L11"/>
  <c r="J11"/>
  <c r="X16"/>
  <c r="V16"/>
  <c r="R16"/>
  <c r="P16"/>
  <c r="L16"/>
  <c r="J16"/>
  <c r="X15"/>
  <c r="V15"/>
  <c r="R15"/>
  <c r="P15"/>
  <c r="L15"/>
  <c r="J15"/>
  <c r="X14"/>
  <c r="R14"/>
  <c r="L14"/>
  <c r="J14"/>
  <c r="AA14"/>
  <c r="AD14" s="1"/>
  <c r="X13"/>
  <c r="R13"/>
  <c r="P13"/>
  <c r="L13"/>
  <c r="J13"/>
  <c r="R10"/>
  <c r="P10"/>
  <c r="L10"/>
  <c r="J10"/>
  <c r="AA10"/>
  <c r="AD10" s="1"/>
  <c r="R9"/>
  <c r="P9"/>
  <c r="L9"/>
  <c r="J9"/>
  <c r="X8"/>
  <c r="R8"/>
  <c r="P8"/>
  <c r="L8"/>
  <c r="J8"/>
  <c r="AA8"/>
  <c r="AD8" s="1"/>
  <c r="X7"/>
  <c r="R7"/>
  <c r="P7"/>
  <c r="L7"/>
  <c r="J7"/>
  <c r="AA7"/>
  <c r="AD7" s="1"/>
  <c r="X6"/>
  <c r="V6"/>
  <c r="R6"/>
  <c r="P6"/>
  <c r="L6"/>
  <c r="J6"/>
  <c r="AA6"/>
  <c r="AD6" s="1"/>
  <c r="X5"/>
  <c r="V5"/>
  <c r="R5"/>
  <c r="P5"/>
  <c r="L5"/>
  <c r="J5"/>
  <c r="J5" i="12"/>
  <c r="P10"/>
  <c r="J10"/>
  <c r="P8"/>
  <c r="AC8" i="9" l="1"/>
  <c r="AB10"/>
  <c r="AC12"/>
  <c r="AB14"/>
  <c r="AB8"/>
  <c r="AC10"/>
  <c r="AC14"/>
  <c r="AB6"/>
  <c r="AB7"/>
  <c r="AB12"/>
  <c r="AC6"/>
  <c r="AC7"/>
  <c r="R17"/>
  <c r="R18" s="1"/>
  <c r="L17"/>
  <c r="L18" s="1"/>
  <c r="AC6" i="21"/>
  <c r="AB7"/>
  <c r="AD7"/>
  <c r="AC8"/>
  <c r="AB9"/>
  <c r="AD9"/>
  <c r="AC10"/>
  <c r="AB11"/>
  <c r="AD11"/>
  <c r="AC12"/>
  <c r="AD5"/>
  <c r="AB5"/>
  <c r="AB6"/>
  <c r="AD6"/>
  <c r="AC7"/>
  <c r="AB8"/>
  <c r="AD8"/>
  <c r="AC9"/>
  <c r="AB10"/>
  <c r="AD10"/>
  <c r="AC11"/>
  <c r="AB12"/>
  <c r="AD12"/>
  <c r="AC5"/>
  <c r="X17" i="9"/>
  <c r="X18" s="1"/>
  <c r="J17"/>
  <c r="P17"/>
  <c r="V17"/>
  <c r="AA5"/>
  <c r="AA9"/>
  <c r="AD9" s="1"/>
  <c r="AA13"/>
  <c r="AD13" s="1"/>
  <c r="AA16"/>
  <c r="AD16" s="1"/>
  <c r="AA15"/>
  <c r="AD15" s="1"/>
  <c r="AA11"/>
  <c r="AD11" s="1"/>
  <c r="AB16" l="1"/>
  <c r="AD5"/>
  <c r="AC5"/>
  <c r="AB15"/>
  <c r="AB11"/>
  <c r="AC16"/>
  <c r="AC11"/>
  <c r="AB9"/>
  <c r="AC13"/>
  <c r="AB5"/>
  <c r="AF5" s="1"/>
  <c r="AC15"/>
  <c r="AC9"/>
  <c r="AB13"/>
  <c r="AF12" i="21"/>
  <c r="AF8"/>
  <c r="AF5"/>
  <c r="AF11"/>
  <c r="AF7"/>
  <c r="AF10"/>
  <c r="AF6"/>
  <c r="AF9"/>
  <c r="AD7" i="18"/>
  <c r="AD13" i="21"/>
  <c r="AC13"/>
  <c r="AC14" s="1"/>
  <c r="AB13"/>
  <c r="X36" i="20"/>
  <c r="V36"/>
  <c r="R36"/>
  <c r="P36"/>
  <c r="L36"/>
  <c r="J36"/>
  <c r="X35"/>
  <c r="V35"/>
  <c r="R35"/>
  <c r="P35"/>
  <c r="L35"/>
  <c r="J35"/>
  <c r="X34"/>
  <c r="V34"/>
  <c r="R34"/>
  <c r="P34"/>
  <c r="L34"/>
  <c r="J34"/>
  <c r="X33"/>
  <c r="V33"/>
  <c r="R33"/>
  <c r="P33"/>
  <c r="L33"/>
  <c r="J33"/>
  <c r="X32"/>
  <c r="V32"/>
  <c r="R32"/>
  <c r="P32"/>
  <c r="L32"/>
  <c r="J32"/>
  <c r="X31"/>
  <c r="V31"/>
  <c r="R31"/>
  <c r="P31"/>
  <c r="L31"/>
  <c r="J31"/>
  <c r="X30"/>
  <c r="V30"/>
  <c r="R30"/>
  <c r="P30"/>
  <c r="L30"/>
  <c r="J30"/>
  <c r="X29"/>
  <c r="V29"/>
  <c r="R29"/>
  <c r="P29"/>
  <c r="L29"/>
  <c r="J29"/>
  <c r="X28"/>
  <c r="V28"/>
  <c r="R28"/>
  <c r="P28"/>
  <c r="L28"/>
  <c r="J28"/>
  <c r="X27"/>
  <c r="V27"/>
  <c r="R27"/>
  <c r="P27"/>
  <c r="L27"/>
  <c r="J27"/>
  <c r="X26"/>
  <c r="V26"/>
  <c r="R26"/>
  <c r="P26"/>
  <c r="L26"/>
  <c r="J26"/>
  <c r="X25"/>
  <c r="V25"/>
  <c r="R25"/>
  <c r="P25"/>
  <c r="L25"/>
  <c r="J25"/>
  <c r="X2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L20"/>
  <c r="J20"/>
  <c r="X19"/>
  <c r="V19"/>
  <c r="R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L7"/>
  <c r="J7"/>
  <c r="X6"/>
  <c r="V6"/>
  <c r="R6"/>
  <c r="P6"/>
  <c r="L6"/>
  <c r="J6"/>
  <c r="X5"/>
  <c r="V5"/>
  <c r="R5"/>
  <c r="L5"/>
  <c r="J5"/>
  <c r="AA5"/>
  <c r="X34" i="19"/>
  <c r="V34"/>
  <c r="R34"/>
  <c r="P34"/>
  <c r="L34"/>
  <c r="J34"/>
  <c r="AA34"/>
  <c r="X33"/>
  <c r="V33"/>
  <c r="R33"/>
  <c r="P33"/>
  <c r="L33"/>
  <c r="J33"/>
  <c r="AA33"/>
  <c r="X32"/>
  <c r="V32"/>
  <c r="R32"/>
  <c r="P32"/>
  <c r="L32"/>
  <c r="J32"/>
  <c r="AA32"/>
  <c r="X31"/>
  <c r="V31"/>
  <c r="R31"/>
  <c r="P31"/>
  <c r="L31"/>
  <c r="J31"/>
  <c r="AA31"/>
  <c r="X30"/>
  <c r="V30"/>
  <c r="R30"/>
  <c r="P30"/>
  <c r="L30"/>
  <c r="J30"/>
  <c r="AA30"/>
  <c r="X29"/>
  <c r="V29"/>
  <c r="R29"/>
  <c r="P29"/>
  <c r="L29"/>
  <c r="J29"/>
  <c r="AA29"/>
  <c r="X28"/>
  <c r="V28"/>
  <c r="R28"/>
  <c r="P28"/>
  <c r="L28"/>
  <c r="J28"/>
  <c r="AA28"/>
  <c r="X27"/>
  <c r="V27"/>
  <c r="R27"/>
  <c r="P27"/>
  <c r="L27"/>
  <c r="J27"/>
  <c r="AA27"/>
  <c r="X26"/>
  <c r="V26"/>
  <c r="R26"/>
  <c r="P26"/>
  <c r="L26"/>
  <c r="J26"/>
  <c r="AA26"/>
  <c r="X25"/>
  <c r="V25"/>
  <c r="R25"/>
  <c r="P25"/>
  <c r="L25"/>
  <c r="J25"/>
  <c r="AA25"/>
  <c r="X24"/>
  <c r="V24"/>
  <c r="R24"/>
  <c r="P24"/>
  <c r="L24"/>
  <c r="J24"/>
  <c r="AA24"/>
  <c r="X23"/>
  <c r="V23"/>
  <c r="R23"/>
  <c r="P23"/>
  <c r="L23"/>
  <c r="J23"/>
  <c r="AA23"/>
  <c r="X22"/>
  <c r="V22"/>
  <c r="R22"/>
  <c r="P22"/>
  <c r="L22"/>
  <c r="J22"/>
  <c r="AA22"/>
  <c r="X21"/>
  <c r="V21"/>
  <c r="R21"/>
  <c r="P21"/>
  <c r="L21"/>
  <c r="J21"/>
  <c r="AA21"/>
  <c r="X20"/>
  <c r="V20"/>
  <c r="R20"/>
  <c r="L20"/>
  <c r="J20"/>
  <c r="AA20"/>
  <c r="X19"/>
  <c r="V19"/>
  <c r="R19"/>
  <c r="P19"/>
  <c r="L19"/>
  <c r="J19"/>
  <c r="AA19"/>
  <c r="X18"/>
  <c r="V18"/>
  <c r="R18"/>
  <c r="P18"/>
  <c r="L18"/>
  <c r="J18"/>
  <c r="AA18"/>
  <c r="X17"/>
  <c r="V17"/>
  <c r="R17"/>
  <c r="P17"/>
  <c r="L17"/>
  <c r="J17"/>
  <c r="AA17"/>
  <c r="X16"/>
  <c r="V16"/>
  <c r="R16"/>
  <c r="P16"/>
  <c r="J16"/>
  <c r="AA16"/>
  <c r="X15"/>
  <c r="V15"/>
  <c r="R15"/>
  <c r="P15"/>
  <c r="J15"/>
  <c r="AA15"/>
  <c r="X14"/>
  <c r="V14"/>
  <c r="R14"/>
  <c r="P14"/>
  <c r="L14"/>
  <c r="J14"/>
  <c r="AA14"/>
  <c r="X13"/>
  <c r="V13"/>
  <c r="R13"/>
  <c r="P13"/>
  <c r="L13"/>
  <c r="J13"/>
  <c r="AA13"/>
  <c r="X12"/>
  <c r="V12"/>
  <c r="R12"/>
  <c r="P12"/>
  <c r="L12"/>
  <c r="J12"/>
  <c r="AA12"/>
  <c r="X11"/>
  <c r="V11"/>
  <c r="R11"/>
  <c r="P11"/>
  <c r="L11"/>
  <c r="J11"/>
  <c r="AA11"/>
  <c r="X10"/>
  <c r="V10"/>
  <c r="R10"/>
  <c r="P10"/>
  <c r="L10"/>
  <c r="J10"/>
  <c r="AA10"/>
  <c r="X9"/>
  <c r="V9"/>
  <c r="R9"/>
  <c r="P9"/>
  <c r="L9"/>
  <c r="J9"/>
  <c r="AA9"/>
  <c r="X8"/>
  <c r="V8"/>
  <c r="R8"/>
  <c r="P8"/>
  <c r="L8"/>
  <c r="J8"/>
  <c r="AA8"/>
  <c r="X7"/>
  <c r="V7"/>
  <c r="R7"/>
  <c r="P7"/>
  <c r="L7"/>
  <c r="J7"/>
  <c r="AA7"/>
  <c r="X6"/>
  <c r="V6"/>
  <c r="R6"/>
  <c r="L6"/>
  <c r="J6"/>
  <c r="AA6"/>
  <c r="X5"/>
  <c r="V5"/>
  <c r="R5"/>
  <c r="P5"/>
  <c r="L5"/>
  <c r="J5"/>
  <c r="AA5"/>
  <c r="X32" i="18"/>
  <c r="V32"/>
  <c r="R32"/>
  <c r="P32"/>
  <c r="L32"/>
  <c r="J32"/>
  <c r="X31"/>
  <c r="V31"/>
  <c r="R31"/>
  <c r="P31"/>
  <c r="L31"/>
  <c r="J31"/>
  <c r="X30"/>
  <c r="V30"/>
  <c r="R30"/>
  <c r="P30"/>
  <c r="L30"/>
  <c r="J30"/>
  <c r="X29"/>
  <c r="V29"/>
  <c r="R29"/>
  <c r="P29"/>
  <c r="L29"/>
  <c r="J29"/>
  <c r="X28"/>
  <c r="V28"/>
  <c r="R28"/>
  <c r="P28"/>
  <c r="L28"/>
  <c r="J28"/>
  <c r="X27"/>
  <c r="V27"/>
  <c r="R27"/>
  <c r="P27"/>
  <c r="L27"/>
  <c r="J27"/>
  <c r="X26"/>
  <c r="V26"/>
  <c r="R26"/>
  <c r="P26"/>
  <c r="L26"/>
  <c r="J26"/>
  <c r="X25"/>
  <c r="V25"/>
  <c r="R25"/>
  <c r="P25"/>
  <c r="L25"/>
  <c r="J25"/>
  <c r="X2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V5"/>
  <c r="R5"/>
  <c r="P5"/>
  <c r="L5"/>
  <c r="AC5" s="1"/>
  <c r="J5"/>
  <c r="AB5" s="1"/>
  <c r="X30" i="17"/>
  <c r="V30"/>
  <c r="R30"/>
  <c r="P30"/>
  <c r="L30"/>
  <c r="J30"/>
  <c r="X29"/>
  <c r="V29"/>
  <c r="R29"/>
  <c r="P29"/>
  <c r="L29"/>
  <c r="J29"/>
  <c r="X28"/>
  <c r="V28"/>
  <c r="R28"/>
  <c r="P28"/>
  <c r="L28"/>
  <c r="J28"/>
  <c r="X27"/>
  <c r="V27"/>
  <c r="R27"/>
  <c r="P27"/>
  <c r="L27"/>
  <c r="J27"/>
  <c r="X26"/>
  <c r="V26"/>
  <c r="R26"/>
  <c r="P26"/>
  <c r="L26"/>
  <c r="J26"/>
  <c r="X25"/>
  <c r="V25"/>
  <c r="R25"/>
  <c r="P25"/>
  <c r="L25"/>
  <c r="J25"/>
  <c r="X2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X7"/>
  <c r="V7"/>
  <c r="R7"/>
  <c r="P7"/>
  <c r="L7"/>
  <c r="J7"/>
  <c r="X6"/>
  <c r="V6"/>
  <c r="R6"/>
  <c r="P6"/>
  <c r="L6"/>
  <c r="X5"/>
  <c r="V5"/>
  <c r="R5"/>
  <c r="P5"/>
  <c r="L5"/>
  <c r="J5"/>
  <c r="X28" i="16"/>
  <c r="V28"/>
  <c r="R28"/>
  <c r="P28"/>
  <c r="L28"/>
  <c r="J28"/>
  <c r="X27"/>
  <c r="V27"/>
  <c r="P27"/>
  <c r="L27"/>
  <c r="J27"/>
  <c r="X26"/>
  <c r="V26"/>
  <c r="R26"/>
  <c r="P26"/>
  <c r="L26"/>
  <c r="J26"/>
  <c r="X25"/>
  <c r="V25"/>
  <c r="R25"/>
  <c r="P25"/>
  <c r="L25"/>
  <c r="J25"/>
  <c r="X24"/>
  <c r="V24"/>
  <c r="R24"/>
  <c r="P24"/>
  <c r="X23"/>
  <c r="V23"/>
  <c r="R23"/>
  <c r="P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V5"/>
  <c r="R5"/>
  <c r="P5"/>
  <c r="L5"/>
  <c r="J5"/>
  <c r="AB5" s="1"/>
  <c r="X26" i="15"/>
  <c r="V26"/>
  <c r="R26"/>
  <c r="P26"/>
  <c r="L26"/>
  <c r="J26"/>
  <c r="X25"/>
  <c r="V25"/>
  <c r="R25"/>
  <c r="P25"/>
  <c r="L25"/>
  <c r="J25"/>
  <c r="X2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V5"/>
  <c r="R5"/>
  <c r="P5"/>
  <c r="L5"/>
  <c r="J5"/>
  <c r="X24" i="1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X25" s="1"/>
  <c r="V5"/>
  <c r="V25" s="1"/>
  <c r="R5"/>
  <c r="P5"/>
  <c r="L5"/>
  <c r="J5"/>
  <c r="X29" i="16" l="1"/>
  <c r="X30" s="1"/>
  <c r="AC6" i="18"/>
  <c r="AC8"/>
  <c r="AC10"/>
  <c r="AC12"/>
  <c r="AC14"/>
  <c r="AC16"/>
  <c r="AC18"/>
  <c r="AC20"/>
  <c r="AC22"/>
  <c r="AC24"/>
  <c r="AC28"/>
  <c r="AC32"/>
  <c r="AB6"/>
  <c r="AB8"/>
  <c r="AB10"/>
  <c r="AB12"/>
  <c r="AB14"/>
  <c r="AB16"/>
  <c r="AB18"/>
  <c r="AB20"/>
  <c r="AB22"/>
  <c r="AB24"/>
  <c r="AB28"/>
  <c r="AB32"/>
  <c r="AB6" i="16"/>
  <c r="AB8"/>
  <c r="AB10"/>
  <c r="AB12"/>
  <c r="AB14"/>
  <c r="AB23"/>
  <c r="AB16"/>
  <c r="AB18"/>
  <c r="AB20"/>
  <c r="AB24"/>
  <c r="AC28"/>
  <c r="AC5"/>
  <c r="AC6"/>
  <c r="AC8"/>
  <c r="AC10"/>
  <c r="AC12"/>
  <c r="AC14"/>
  <c r="AC23"/>
  <c r="AC16"/>
  <c r="AC18"/>
  <c r="AC20"/>
  <c r="AC24"/>
  <c r="AB28"/>
  <c r="AD12"/>
  <c r="AF14" i="9"/>
  <c r="AF12"/>
  <c r="AB7" i="16"/>
  <c r="AB9"/>
  <c r="AB11"/>
  <c r="AB13"/>
  <c r="AB15"/>
  <c r="AB17"/>
  <c r="AB19"/>
  <c r="AB21"/>
  <c r="AB22"/>
  <c r="AB25"/>
  <c r="AB26"/>
  <c r="AB27"/>
  <c r="AD23"/>
  <c r="AD15"/>
  <c r="AD7"/>
  <c r="AD26"/>
  <c r="AD18"/>
  <c r="AD10"/>
  <c r="AD25"/>
  <c r="AD17"/>
  <c r="AD9"/>
  <c r="AD24"/>
  <c r="AD16"/>
  <c r="AD8"/>
  <c r="AC7"/>
  <c r="AC9"/>
  <c r="AC11"/>
  <c r="AC13"/>
  <c r="AC15"/>
  <c r="AC17"/>
  <c r="AC19"/>
  <c r="AC21"/>
  <c r="AC22"/>
  <c r="AC25"/>
  <c r="AC26"/>
  <c r="AC27"/>
  <c r="AD27"/>
  <c r="AD19"/>
  <c r="AD11"/>
  <c r="AD5"/>
  <c r="AD22"/>
  <c r="AD14"/>
  <c r="AD6"/>
  <c r="AD21"/>
  <c r="AD13"/>
  <c r="AD28"/>
  <c r="AD20"/>
  <c r="AC7" i="18"/>
  <c r="AC9"/>
  <c r="AC11"/>
  <c r="AC13"/>
  <c r="AC15"/>
  <c r="AC17"/>
  <c r="AC19"/>
  <c r="AC21"/>
  <c r="AC23"/>
  <c r="AC25"/>
  <c r="AC26"/>
  <c r="AC27"/>
  <c r="AC29"/>
  <c r="AC30"/>
  <c r="AC31"/>
  <c r="AD25"/>
  <c r="AD17"/>
  <c r="AD9"/>
  <c r="AD28"/>
  <c r="AD20"/>
  <c r="AD12"/>
  <c r="AD31"/>
  <c r="AD23"/>
  <c r="AD15"/>
  <c r="AD30"/>
  <c r="AD22"/>
  <c r="AD14"/>
  <c r="AD6"/>
  <c r="AD5"/>
  <c r="AB7"/>
  <c r="AB9"/>
  <c r="AB11"/>
  <c r="AB13"/>
  <c r="AB15"/>
  <c r="AB17"/>
  <c r="AB19"/>
  <c r="AB21"/>
  <c r="AB23"/>
  <c r="AB25"/>
  <c r="AB26"/>
  <c r="AB27"/>
  <c r="AB29"/>
  <c r="AB30"/>
  <c r="AB31"/>
  <c r="AD29"/>
  <c r="AD21"/>
  <c r="AD13"/>
  <c r="AD32"/>
  <c r="AF32" s="1"/>
  <c r="AD24"/>
  <c r="AD16"/>
  <c r="AF16" s="1"/>
  <c r="AD8"/>
  <c r="AD27"/>
  <c r="AD19"/>
  <c r="AD11"/>
  <c r="AD26"/>
  <c r="AD18"/>
  <c r="AF18" s="1"/>
  <c r="AD10"/>
  <c r="V33"/>
  <c r="X33"/>
  <c r="X34" s="1"/>
  <c r="W33"/>
  <c r="Y33" s="1"/>
  <c r="L37" i="20"/>
  <c r="L38" s="1"/>
  <c r="P37"/>
  <c r="W35" i="19"/>
  <c r="L35"/>
  <c r="L36" s="1"/>
  <c r="V37" i="20"/>
  <c r="J25" i="14"/>
  <c r="L25"/>
  <c r="L26"/>
  <c r="X26"/>
  <c r="R25"/>
  <c r="R26" s="1"/>
  <c r="P25"/>
  <c r="J27" i="15"/>
  <c r="P27"/>
  <c r="V27"/>
  <c r="R27"/>
  <c r="R28" s="1"/>
  <c r="X27"/>
  <c r="X28" s="1"/>
  <c r="R31" i="17"/>
  <c r="R32" s="1"/>
  <c r="J37" i="20"/>
  <c r="R37"/>
  <c r="R38" s="1"/>
  <c r="X37"/>
  <c r="X38" s="1"/>
  <c r="AA6"/>
  <c r="AA9"/>
  <c r="AA11"/>
  <c r="AA13"/>
  <c r="AA15"/>
  <c r="AA17"/>
  <c r="AA19"/>
  <c r="AA21"/>
  <c r="AA23"/>
  <c r="AA25"/>
  <c r="AA27"/>
  <c r="AA29"/>
  <c r="AA31"/>
  <c r="AA33"/>
  <c r="AA35"/>
  <c r="AA7"/>
  <c r="AA8"/>
  <c r="AA10"/>
  <c r="AA12"/>
  <c r="AA14"/>
  <c r="AA16"/>
  <c r="AA18"/>
  <c r="AA20"/>
  <c r="AA22"/>
  <c r="AA24"/>
  <c r="AA26"/>
  <c r="AA28"/>
  <c r="AA30"/>
  <c r="AA32"/>
  <c r="AA34"/>
  <c r="AA36"/>
  <c r="X35" i="19"/>
  <c r="X36" s="1"/>
  <c r="L27" i="15"/>
  <c r="L28" s="1"/>
  <c r="J33" i="18"/>
  <c r="L33"/>
  <c r="L34" s="1"/>
  <c r="P33"/>
  <c r="R33"/>
  <c r="R34" s="1"/>
  <c r="X31" i="17"/>
  <c r="X32" s="1"/>
  <c r="L31"/>
  <c r="L32" s="1"/>
  <c r="AH10" i="21"/>
  <c r="R35" i="19"/>
  <c r="R36" s="1"/>
  <c r="R29" i="16"/>
  <c r="R30" s="1"/>
  <c r="L29"/>
  <c r="L30" s="1"/>
  <c r="P35" i="19"/>
  <c r="P31" i="17"/>
  <c r="V31"/>
  <c r="V29" i="16"/>
  <c r="P29"/>
  <c r="V35" i="19"/>
  <c r="J35"/>
  <c r="J31" i="17"/>
  <c r="J29" i="16"/>
  <c r="AF18" l="1"/>
  <c r="AF23"/>
  <c r="AF20"/>
  <c r="AF16"/>
  <c r="AF14"/>
  <c r="AF10"/>
  <c r="AF6"/>
  <c r="AF26"/>
  <c r="AF22"/>
  <c r="AF19"/>
  <c r="AF15"/>
  <c r="AF11"/>
  <c r="AF7"/>
  <c r="AF28"/>
  <c r="AF24"/>
  <c r="AF12"/>
  <c r="AF8"/>
  <c r="AF5"/>
  <c r="AF27"/>
  <c r="AF25"/>
  <c r="AF21"/>
  <c r="AF17"/>
  <c r="AF13"/>
  <c r="AF9"/>
  <c r="AF13" i="9"/>
  <c r="AF7"/>
  <c r="AF11"/>
  <c r="AF9"/>
  <c r="AF10"/>
  <c r="AF15"/>
  <c r="AF16"/>
  <c r="AF6"/>
  <c r="AF8"/>
  <c r="AF22" i="18"/>
  <c r="AF20"/>
  <c r="AF6"/>
  <c r="AF10"/>
  <c r="AF8"/>
  <c r="AF24"/>
  <c r="AF30"/>
  <c r="AF5"/>
  <c r="AF14"/>
  <c r="AF12"/>
  <c r="AF28"/>
  <c r="AF27"/>
  <c r="AF25"/>
  <c r="AF21"/>
  <c r="AF17"/>
  <c r="AF13"/>
  <c r="AF9"/>
  <c r="AF31"/>
  <c r="AF29"/>
  <c r="AF26"/>
  <c r="AF23"/>
  <c r="AF19"/>
  <c r="AF15"/>
  <c r="AF11"/>
  <c r="AF7"/>
  <c r="AH12" i="21"/>
  <c r="AL12" s="1"/>
  <c r="AH8"/>
  <c r="AL8" s="1"/>
  <c r="AH7"/>
  <c r="AM7" s="1"/>
  <c r="Y35" i="19"/>
  <c r="AH11" i="21"/>
  <c r="AM11" s="1"/>
  <c r="AH6"/>
  <c r="AM6" s="1"/>
  <c r="AH9"/>
  <c r="AK9" s="1"/>
  <c r="AH5"/>
  <c r="AM5" s="1"/>
  <c r="AD33" i="18"/>
  <c r="AD29" i="16"/>
  <c r="AB29"/>
  <c r="AD12" i="14"/>
  <c r="AM10" i="21"/>
  <c r="AL10"/>
  <c r="AK10"/>
  <c r="AJ10"/>
  <c r="AD17" i="9"/>
  <c r="AB17"/>
  <c r="AC17"/>
  <c r="AC18" s="1"/>
  <c r="AJ12" i="21" l="1"/>
  <c r="AM12"/>
  <c r="U26" i="15"/>
  <c r="U29" i="17"/>
  <c r="U27"/>
  <c r="U12"/>
  <c r="U23"/>
  <c r="U21"/>
  <c r="U19"/>
  <c r="U30"/>
  <c r="U28"/>
  <c r="U26"/>
  <c r="U24"/>
  <c r="U22"/>
  <c r="U25"/>
  <c r="AJ7" i="21"/>
  <c r="AJ5"/>
  <c r="AK6"/>
  <c r="AK12"/>
  <c r="AI5"/>
  <c r="AK8"/>
  <c r="AM8"/>
  <c r="AB9" i="14"/>
  <c r="AB13"/>
  <c r="AB17"/>
  <c r="AB21"/>
  <c r="AB6"/>
  <c r="AC8"/>
  <c r="AC12"/>
  <c r="AC16"/>
  <c r="AC20"/>
  <c r="AC24"/>
  <c r="AB8"/>
  <c r="AF8" s="1"/>
  <c r="AB12"/>
  <c r="AF12" s="1"/>
  <c r="AB16"/>
  <c r="AF16" s="1"/>
  <c r="AB20"/>
  <c r="AF20" s="1"/>
  <c r="AB24"/>
  <c r="AF24" s="1"/>
  <c r="AC7"/>
  <c r="AC11"/>
  <c r="AC15"/>
  <c r="AC19"/>
  <c r="AC23"/>
  <c r="AD19"/>
  <c r="AD11"/>
  <c r="AD5"/>
  <c r="AD18"/>
  <c r="AD10"/>
  <c r="AD21"/>
  <c r="AD13"/>
  <c r="AD24"/>
  <c r="AD16"/>
  <c r="AD8"/>
  <c r="AB7"/>
  <c r="AF7" s="1"/>
  <c r="AB11"/>
  <c r="AF11" s="1"/>
  <c r="AB15"/>
  <c r="AF15" s="1"/>
  <c r="AB19"/>
  <c r="AF19" s="1"/>
  <c r="AB23"/>
  <c r="AF23" s="1"/>
  <c r="AC6"/>
  <c r="AC10"/>
  <c r="AC14"/>
  <c r="AC18"/>
  <c r="AC22"/>
  <c r="AB5"/>
  <c r="AB10"/>
  <c r="AB14"/>
  <c r="AF14" s="1"/>
  <c r="AB18"/>
  <c r="AB22"/>
  <c r="AF22" s="1"/>
  <c r="AC5"/>
  <c r="AC9"/>
  <c r="AC13"/>
  <c r="AC17"/>
  <c r="AC21"/>
  <c r="AD23"/>
  <c r="AD15"/>
  <c r="AD7"/>
  <c r="AD22"/>
  <c r="AD14"/>
  <c r="AD6"/>
  <c r="AD17"/>
  <c r="AD9"/>
  <c r="AD20"/>
  <c r="U16" i="15"/>
  <c r="AC36" i="20"/>
  <c r="AG36" s="1"/>
  <c r="AD6"/>
  <c r="AD11"/>
  <c r="AD15"/>
  <c r="AD19"/>
  <c r="AD23"/>
  <c r="AD27"/>
  <c r="AD31"/>
  <c r="AD35"/>
  <c r="AD8"/>
  <c r="AD12"/>
  <c r="AD16"/>
  <c r="AD20"/>
  <c r="AD24"/>
  <c r="AD30"/>
  <c r="AD36"/>
  <c r="AD28"/>
  <c r="AC5"/>
  <c r="AD9"/>
  <c r="AD13"/>
  <c r="AD17"/>
  <c r="AD21"/>
  <c r="AD25"/>
  <c r="AD29"/>
  <c r="AD33"/>
  <c r="AD7"/>
  <c r="AD10"/>
  <c r="AD14"/>
  <c r="AD18"/>
  <c r="AD22"/>
  <c r="AD26"/>
  <c r="AD32"/>
  <c r="AD5"/>
  <c r="AD34"/>
  <c r="AB30"/>
  <c r="AC6"/>
  <c r="AF6" s="1"/>
  <c r="AC11"/>
  <c r="AC15"/>
  <c r="AC19"/>
  <c r="AC23"/>
  <c r="AC27"/>
  <c r="AC31"/>
  <c r="AF31" s="1"/>
  <c r="AC35"/>
  <c r="AC8"/>
  <c r="AG8" s="1"/>
  <c r="AC12"/>
  <c r="AC16"/>
  <c r="AG16" s="1"/>
  <c r="AC20"/>
  <c r="AF20" s="1"/>
  <c r="AC24"/>
  <c r="AC28"/>
  <c r="AC32"/>
  <c r="AF32" s="1"/>
  <c r="AB34"/>
  <c r="AB5"/>
  <c r="AC9"/>
  <c r="AC13"/>
  <c r="AC17"/>
  <c r="AC21"/>
  <c r="AG21" s="1"/>
  <c r="AC25"/>
  <c r="AC29"/>
  <c r="AC33"/>
  <c r="AG33" s="1"/>
  <c r="AC7"/>
  <c r="AG7" s="1"/>
  <c r="AC10"/>
  <c r="AC14"/>
  <c r="AC18"/>
  <c r="AC22"/>
  <c r="AC26"/>
  <c r="AC30"/>
  <c r="AF30" s="1"/>
  <c r="AC34"/>
  <c r="AB6"/>
  <c r="AB11"/>
  <c r="AB15"/>
  <c r="AB19"/>
  <c r="AB23"/>
  <c r="AB27"/>
  <c r="AB31"/>
  <c r="AB35"/>
  <c r="AB8"/>
  <c r="AB12"/>
  <c r="AB16"/>
  <c r="AB20"/>
  <c r="AB24"/>
  <c r="AB28"/>
  <c r="AB36"/>
  <c r="AB9"/>
  <c r="AB13"/>
  <c r="AB17"/>
  <c r="AB21"/>
  <c r="AB25"/>
  <c r="AB29"/>
  <c r="AB33"/>
  <c r="AB7"/>
  <c r="AB10"/>
  <c r="AB14"/>
  <c r="AB18"/>
  <c r="AB22"/>
  <c r="AB26"/>
  <c r="AB32"/>
  <c r="U17" i="15"/>
  <c r="U20"/>
  <c r="U24"/>
  <c r="U22"/>
  <c r="U18"/>
  <c r="U25"/>
  <c r="U23"/>
  <c r="U21"/>
  <c r="U19"/>
  <c r="AK5" i="21"/>
  <c r="AJ6"/>
  <c r="AJ8"/>
  <c r="AL9"/>
  <c r="AK11"/>
  <c r="AK7"/>
  <c r="AM9"/>
  <c r="AJ11"/>
  <c r="AL11"/>
  <c r="AL7"/>
  <c r="AJ9"/>
  <c r="U20" i="17"/>
  <c r="AL5" i="21"/>
  <c r="AL6"/>
  <c r="AB33" i="18"/>
  <c r="AC33"/>
  <c r="AC34" s="1"/>
  <c r="AC29" i="16"/>
  <c r="AC30" s="1"/>
  <c r="AF13" i="20"/>
  <c r="AG12"/>
  <c r="AF5" i="14" l="1"/>
  <c r="AF6"/>
  <c r="AF17"/>
  <c r="AF9"/>
  <c r="AF18"/>
  <c r="AF10"/>
  <c r="AF21"/>
  <c r="AF13"/>
  <c r="AH26" i="20"/>
  <c r="AH18"/>
  <c r="AH10"/>
  <c r="AH33"/>
  <c r="AH25"/>
  <c r="AH17"/>
  <c r="AH9"/>
  <c r="AH28"/>
  <c r="AH20"/>
  <c r="AH12"/>
  <c r="AH35"/>
  <c r="AH27"/>
  <c r="AH19"/>
  <c r="AH11"/>
  <c r="AH32"/>
  <c r="AH22"/>
  <c r="AH14"/>
  <c r="AH29"/>
  <c r="AH21"/>
  <c r="AH13"/>
  <c r="AH24"/>
  <c r="AH16"/>
  <c r="AH8"/>
  <c r="AH31"/>
  <c r="AH23"/>
  <c r="AH15"/>
  <c r="AH7"/>
  <c r="AH6"/>
  <c r="AH36"/>
  <c r="AH5"/>
  <c r="AH34"/>
  <c r="AH30"/>
  <c r="AD9" i="17"/>
  <c r="AD13"/>
  <c r="AD17"/>
  <c r="AD21"/>
  <c r="AD25"/>
  <c r="AD29"/>
  <c r="AD6"/>
  <c r="AD10"/>
  <c r="AD14"/>
  <c r="AD18"/>
  <c r="AD22"/>
  <c r="AD26"/>
  <c r="AD30"/>
  <c r="AB10"/>
  <c r="AC18"/>
  <c r="AC26"/>
  <c r="AC25"/>
  <c r="AB12"/>
  <c r="AB20"/>
  <c r="AB27"/>
  <c r="AB23"/>
  <c r="AB9"/>
  <c r="AB21"/>
  <c r="AB13"/>
  <c r="AB19"/>
  <c r="AB30"/>
  <c r="AC10"/>
  <c r="AB18"/>
  <c r="AB26"/>
  <c r="AB25"/>
  <c r="AC12"/>
  <c r="AC20"/>
  <c r="AC27"/>
  <c r="AC23"/>
  <c r="AC9"/>
  <c r="AC21"/>
  <c r="AC13"/>
  <c r="AC19"/>
  <c r="AC30"/>
  <c r="AD7"/>
  <c r="AD11"/>
  <c r="AD15"/>
  <c r="AD19"/>
  <c r="AD23"/>
  <c r="AD27"/>
  <c r="AD5"/>
  <c r="AD8"/>
  <c r="AD12"/>
  <c r="AD16"/>
  <c r="AD20"/>
  <c r="AD24"/>
  <c r="AD28"/>
  <c r="AC5"/>
  <c r="AB14"/>
  <c r="AC22"/>
  <c r="AC29"/>
  <c r="AC8"/>
  <c r="AB16"/>
  <c r="AB24"/>
  <c r="AB7"/>
  <c r="AB11"/>
  <c r="AB17"/>
  <c r="AB6"/>
  <c r="AB28"/>
  <c r="AB15"/>
  <c r="AB5"/>
  <c r="AC14"/>
  <c r="AB22"/>
  <c r="AB29"/>
  <c r="AB8"/>
  <c r="AF8" s="1"/>
  <c r="AC16"/>
  <c r="AC24"/>
  <c r="AC7"/>
  <c r="AC11"/>
  <c r="AC17"/>
  <c r="AC6"/>
  <c r="AC28"/>
  <c r="AC15"/>
  <c r="AI6" i="21"/>
  <c r="AM13"/>
  <c r="AI7"/>
  <c r="AI8" s="1"/>
  <c r="AI9" s="1"/>
  <c r="AI10" s="1"/>
  <c r="AI11" s="1"/>
  <c r="AI12" s="1"/>
  <c r="AD25" i="15"/>
  <c r="AL13" i="21"/>
  <c r="AL14" s="1"/>
  <c r="AK13"/>
  <c r="AB37" i="20"/>
  <c r="AD37"/>
  <c r="AF5"/>
  <c r="AH16" i="18"/>
  <c r="AM16" s="1"/>
  <c r="AH22" i="16"/>
  <c r="AM22" s="1"/>
  <c r="AB25" i="14"/>
  <c r="AD25"/>
  <c r="AF35" i="20"/>
  <c r="AG35"/>
  <c r="AG17"/>
  <c r="AF17"/>
  <c r="AG11"/>
  <c r="AF11"/>
  <c r="AG19"/>
  <c r="AF19"/>
  <c r="AF36"/>
  <c r="AG34"/>
  <c r="AF34"/>
  <c r="AF21"/>
  <c r="AG13"/>
  <c r="AG31"/>
  <c r="AF12"/>
  <c r="AG6"/>
  <c r="AF16"/>
  <c r="AF22"/>
  <c r="AG22"/>
  <c r="AG26"/>
  <c r="AF26"/>
  <c r="AG23"/>
  <c r="AF23"/>
  <c r="AG29"/>
  <c r="AF29"/>
  <c r="AF15"/>
  <c r="AG15"/>
  <c r="AF18"/>
  <c r="AG18"/>
  <c r="AG14"/>
  <c r="AF14"/>
  <c r="AG24"/>
  <c r="AF24"/>
  <c r="AG25"/>
  <c r="AF25"/>
  <c r="AF10"/>
  <c r="AG10"/>
  <c r="AG28"/>
  <c r="AF28"/>
  <c r="AG32"/>
  <c r="AG27"/>
  <c r="AF27"/>
  <c r="AF9"/>
  <c r="AG9"/>
  <c r="AF7"/>
  <c r="AG20"/>
  <c r="AF33"/>
  <c r="AF8"/>
  <c r="AG30"/>
  <c r="AH12" i="9"/>
  <c r="AH10"/>
  <c r="AH9"/>
  <c r="AH16"/>
  <c r="AH7"/>
  <c r="AH5"/>
  <c r="AI5" s="1"/>
  <c r="AH15"/>
  <c r="AH14"/>
  <c r="AH11"/>
  <c r="AH6"/>
  <c r="AH8"/>
  <c r="AH13"/>
  <c r="AF29" i="17" l="1"/>
  <c r="AF15"/>
  <c r="AF6"/>
  <c r="AF11"/>
  <c r="AF24"/>
  <c r="AF26"/>
  <c r="AF19"/>
  <c r="AF21"/>
  <c r="AF23"/>
  <c r="AF20"/>
  <c r="AF22"/>
  <c r="AF5"/>
  <c r="AF28"/>
  <c r="AF17"/>
  <c r="AF7"/>
  <c r="AF16"/>
  <c r="AF14"/>
  <c r="AF25"/>
  <c r="AF18"/>
  <c r="AF30"/>
  <c r="AF13"/>
  <c r="AF9"/>
  <c r="AF27"/>
  <c r="AF12"/>
  <c r="AF10"/>
  <c r="AB25" i="15"/>
  <c r="AD19"/>
  <c r="AC19"/>
  <c r="AC15"/>
  <c r="AC17"/>
  <c r="AB19"/>
  <c r="AB11"/>
  <c r="AC11"/>
  <c r="AC7"/>
  <c r="AB7"/>
  <c r="AD15"/>
  <c r="AB26"/>
  <c r="AC6"/>
  <c r="AC26"/>
  <c r="AD24"/>
  <c r="AB14"/>
  <c r="AB16"/>
  <c r="AC24"/>
  <c r="AD10"/>
  <c r="AB18"/>
  <c r="AB20"/>
  <c r="AC10"/>
  <c r="AD6"/>
  <c r="AB6"/>
  <c r="AB8"/>
  <c r="AC8"/>
  <c r="AD18"/>
  <c r="AB10"/>
  <c r="AB9"/>
  <c r="AB15"/>
  <c r="AD11"/>
  <c r="AC9"/>
  <c r="AD9"/>
  <c r="AD7"/>
  <c r="AB12"/>
  <c r="AC16"/>
  <c r="AD14"/>
  <c r="AD8"/>
  <c r="AC12"/>
  <c r="AC14"/>
  <c r="AD26"/>
  <c r="AD12"/>
  <c r="AC20"/>
  <c r="AC22"/>
  <c r="AD22"/>
  <c r="AD16"/>
  <c r="AB22"/>
  <c r="AB24"/>
  <c r="AC18"/>
  <c r="AD20"/>
  <c r="AC5"/>
  <c r="AC21"/>
  <c r="AD13"/>
  <c r="AC23"/>
  <c r="AB13"/>
  <c r="AB23"/>
  <c r="AD17"/>
  <c r="AD23"/>
  <c r="AB5"/>
  <c r="AB21"/>
  <c r="AD21"/>
  <c r="AD5"/>
  <c r="AB17"/>
  <c r="AC25"/>
  <c r="AC13"/>
  <c r="AB31" i="17"/>
  <c r="AD31"/>
  <c r="AH10" i="16"/>
  <c r="AM10" s="1"/>
  <c r="AG5" i="20"/>
  <c r="AG37" s="1"/>
  <c r="AC37"/>
  <c r="AC38" s="1"/>
  <c r="AF37"/>
  <c r="AH16" i="16"/>
  <c r="AM16" s="1"/>
  <c r="AH13"/>
  <c r="AM13" s="1"/>
  <c r="AH5"/>
  <c r="AM5" s="1"/>
  <c r="AH23"/>
  <c r="AM23" s="1"/>
  <c r="AH24"/>
  <c r="AM24" s="1"/>
  <c r="AH20"/>
  <c r="AM20" s="1"/>
  <c r="AH6"/>
  <c r="AM6" s="1"/>
  <c r="AH12"/>
  <c r="AM12" s="1"/>
  <c r="AH17"/>
  <c r="AM17" s="1"/>
  <c r="AH18"/>
  <c r="AM18" s="1"/>
  <c r="AH9"/>
  <c r="AM9" s="1"/>
  <c r="AH11"/>
  <c r="AM11" s="1"/>
  <c r="AH15"/>
  <c r="AM15" s="1"/>
  <c r="AH28"/>
  <c r="AM28" s="1"/>
  <c r="AH25"/>
  <c r="AL25" s="1"/>
  <c r="AM6" i="9"/>
  <c r="AM16"/>
  <c r="AH26" i="16"/>
  <c r="AL26" s="1"/>
  <c r="AH27"/>
  <c r="AK27" s="1"/>
  <c r="AH14"/>
  <c r="AK14" s="1"/>
  <c r="AH21"/>
  <c r="AJ21" s="1"/>
  <c r="AH19"/>
  <c r="AL19" s="1"/>
  <c r="AH8"/>
  <c r="AK8" s="1"/>
  <c r="AH7"/>
  <c r="AK7" s="1"/>
  <c r="AL22"/>
  <c r="AK22"/>
  <c r="AH14" i="18"/>
  <c r="AH23"/>
  <c r="AM23" s="1"/>
  <c r="AK14"/>
  <c r="AJ23"/>
  <c r="AH30"/>
  <c r="AH17"/>
  <c r="AH24"/>
  <c r="AH22"/>
  <c r="AH5"/>
  <c r="AK5" s="1"/>
  <c r="AH7"/>
  <c r="AM7" s="1"/>
  <c r="AH29"/>
  <c r="AM29" s="1"/>
  <c r="AH6"/>
  <c r="AM6" s="1"/>
  <c r="AH10"/>
  <c r="AK16"/>
  <c r="AJ16"/>
  <c r="AL16"/>
  <c r="AJ5"/>
  <c r="AH19"/>
  <c r="AM19" s="1"/>
  <c r="AH13"/>
  <c r="AM13" s="1"/>
  <c r="AH20"/>
  <c r="AM20" s="1"/>
  <c r="AH18"/>
  <c r="AM18" s="1"/>
  <c r="AH8"/>
  <c r="AM8" s="1"/>
  <c r="AH15"/>
  <c r="AM15" s="1"/>
  <c r="AH9"/>
  <c r="AM9" s="1"/>
  <c r="AH11"/>
  <c r="AM11" s="1"/>
  <c r="AH32"/>
  <c r="AM32" s="1"/>
  <c r="AH12"/>
  <c r="AM12" s="1"/>
  <c r="AH28"/>
  <c r="AM28" s="1"/>
  <c r="AH26"/>
  <c r="AM26" s="1"/>
  <c r="AH31"/>
  <c r="AM31" s="1"/>
  <c r="AH25"/>
  <c r="AM25" s="1"/>
  <c r="AH27"/>
  <c r="AM27" s="1"/>
  <c r="AH21"/>
  <c r="AM21" s="1"/>
  <c r="AC25" i="14"/>
  <c r="AC26" s="1"/>
  <c r="AL8" i="9"/>
  <c r="AM8"/>
  <c r="AL11"/>
  <c r="AM11"/>
  <c r="AL15"/>
  <c r="AM15"/>
  <c r="AL7"/>
  <c r="AM7"/>
  <c r="AK9"/>
  <c r="AM9"/>
  <c r="AL12"/>
  <c r="AM12"/>
  <c r="AJ13"/>
  <c r="AM13"/>
  <c r="AJ14"/>
  <c r="AM14"/>
  <c r="AK5"/>
  <c r="AM5"/>
  <c r="AJ10"/>
  <c r="AM10"/>
  <c r="AJ15"/>
  <c r="AJ6"/>
  <c r="AL16"/>
  <c r="AL14"/>
  <c r="AK16"/>
  <c r="AJ16"/>
  <c r="AK14"/>
  <c r="AK13"/>
  <c r="AL13"/>
  <c r="AK7"/>
  <c r="AK12"/>
  <c r="AK8"/>
  <c r="AJ7"/>
  <c r="AJ12"/>
  <c r="AJ11"/>
  <c r="AK11"/>
  <c r="AJ5"/>
  <c r="AL10"/>
  <c r="AJ8"/>
  <c r="AL9"/>
  <c r="AK15"/>
  <c r="AL5"/>
  <c r="AK10"/>
  <c r="AL6"/>
  <c r="AJ9"/>
  <c r="AK6"/>
  <c r="AJ22" i="16"/>
  <c r="AJ13" l="1"/>
  <c r="AL23"/>
  <c r="AL20"/>
  <c r="AJ12"/>
  <c r="AK28"/>
  <c r="AL13"/>
  <c r="AJ10"/>
  <c r="AK10"/>
  <c r="AL10"/>
  <c r="AF23" i="15"/>
  <c r="AF24"/>
  <c r="AF17"/>
  <c r="AF5"/>
  <c r="AF21"/>
  <c r="AF15"/>
  <c r="AF10"/>
  <c r="AF6"/>
  <c r="AF18"/>
  <c r="AF14"/>
  <c r="AF26"/>
  <c r="AF7"/>
  <c r="AF19"/>
  <c r="AF13"/>
  <c r="AF22"/>
  <c r="AF12"/>
  <c r="AF9"/>
  <c r="AF8"/>
  <c r="AF20"/>
  <c r="AF16"/>
  <c r="AF11"/>
  <c r="AF25"/>
  <c r="AL18" i="16"/>
  <c r="AK29" i="18"/>
  <c r="AK6"/>
  <c r="AD27" i="15"/>
  <c r="AB27"/>
  <c r="AC31" i="17"/>
  <c r="AC32" s="1"/>
  <c r="AL29" i="18"/>
  <c r="AL6" i="16"/>
  <c r="AJ7"/>
  <c r="AJ25"/>
  <c r="AJ14"/>
  <c r="AJ16"/>
  <c r="AL15"/>
  <c r="AK24"/>
  <c r="AK16"/>
  <c r="AJ5"/>
  <c r="AJ24"/>
  <c r="AL9"/>
  <c r="AK17"/>
  <c r="AK5"/>
  <c r="AL16"/>
  <c r="AI5" i="18"/>
  <c r="AL23"/>
  <c r="AJ6" i="16"/>
  <c r="AJ9"/>
  <c r="AJ17"/>
  <c r="AJ15"/>
  <c r="AK15"/>
  <c r="AK9"/>
  <c r="AL17"/>
  <c r="AL24"/>
  <c r="AK6"/>
  <c r="AL5"/>
  <c r="AI5"/>
  <c r="AJ20"/>
  <c r="AJ11"/>
  <c r="AL11"/>
  <c r="AL12"/>
  <c r="AK21"/>
  <c r="AK13"/>
  <c r="AJ18"/>
  <c r="AJ23"/>
  <c r="AJ28"/>
  <c r="AK11"/>
  <c r="AK18"/>
  <c r="AK12"/>
  <c r="AK23"/>
  <c r="AL28"/>
  <c r="AK20"/>
  <c r="AL8"/>
  <c r="AM8"/>
  <c r="AL21"/>
  <c r="AM21"/>
  <c r="AL27"/>
  <c r="AM27"/>
  <c r="AL7"/>
  <c r="AM7"/>
  <c r="AK19"/>
  <c r="AM19"/>
  <c r="AL14"/>
  <c r="AM14"/>
  <c r="AK26"/>
  <c r="AM26"/>
  <c r="AK25"/>
  <c r="AM25"/>
  <c r="AJ19"/>
  <c r="AJ26"/>
  <c r="AM17" i="9"/>
  <c r="AK17"/>
  <c r="AI6"/>
  <c r="AI7" s="1"/>
  <c r="AI8" s="1"/>
  <c r="AI9" s="1"/>
  <c r="AI10" s="1"/>
  <c r="AI11" s="1"/>
  <c r="AI12" s="1"/>
  <c r="AI13" s="1"/>
  <c r="AI14" s="1"/>
  <c r="AI15" s="1"/>
  <c r="AI16" s="1"/>
  <c r="AJ8" i="16"/>
  <c r="AJ27"/>
  <c r="AK22" i="18"/>
  <c r="AM22"/>
  <c r="AL30"/>
  <c r="AM30"/>
  <c r="AJ14"/>
  <c r="AM14"/>
  <c r="AL10"/>
  <c r="AM10"/>
  <c r="AL24"/>
  <c r="AM24"/>
  <c r="AK17"/>
  <c r="AM17"/>
  <c r="AL6"/>
  <c r="AL14"/>
  <c r="AK7"/>
  <c r="AL22"/>
  <c r="AK23"/>
  <c r="AJ30"/>
  <c r="AK30"/>
  <c r="AJ17"/>
  <c r="AL17"/>
  <c r="AJ29"/>
  <c r="AM5"/>
  <c r="AL5"/>
  <c r="AJ24"/>
  <c r="AK24"/>
  <c r="AJ7"/>
  <c r="AL7"/>
  <c r="AJ22"/>
  <c r="AJ6"/>
  <c r="AJ10"/>
  <c r="AK10"/>
  <c r="AK27"/>
  <c r="AJ27"/>
  <c r="AL27"/>
  <c r="AL31"/>
  <c r="AJ31"/>
  <c r="AK31"/>
  <c r="AK28"/>
  <c r="AJ28"/>
  <c r="AL28"/>
  <c r="AL32"/>
  <c r="AJ32"/>
  <c r="AK32"/>
  <c r="AL9"/>
  <c r="AJ9"/>
  <c r="AK9"/>
  <c r="AL8"/>
  <c r="AJ8"/>
  <c r="AK8"/>
  <c r="AK20"/>
  <c r="AJ20"/>
  <c r="AL20"/>
  <c r="AK19"/>
  <c r="AJ19"/>
  <c r="AL19"/>
  <c r="AK21"/>
  <c r="AJ21"/>
  <c r="AL21"/>
  <c r="AJ25"/>
  <c r="AK25"/>
  <c r="AL25"/>
  <c r="AJ26"/>
  <c r="AL26"/>
  <c r="AK26"/>
  <c r="AL12"/>
  <c r="AJ12"/>
  <c r="AK12"/>
  <c r="AK11"/>
  <c r="AJ11"/>
  <c r="AL11"/>
  <c r="AL15"/>
  <c r="AJ15"/>
  <c r="AK15"/>
  <c r="AJ18"/>
  <c r="AL18"/>
  <c r="AK18"/>
  <c r="AJ13"/>
  <c r="AL13"/>
  <c r="AK13"/>
  <c r="AL17" i="9"/>
  <c r="AL18" s="1"/>
  <c r="AJ11" i="20"/>
  <c r="AJ16"/>
  <c r="AJ36"/>
  <c r="AJ32"/>
  <c r="AJ21"/>
  <c r="AJ7"/>
  <c r="AJ30"/>
  <c r="AJ31"/>
  <c r="AJ20"/>
  <c r="AJ33"/>
  <c r="AJ17"/>
  <c r="AJ28"/>
  <c r="AJ23"/>
  <c r="AJ15"/>
  <c r="AJ35"/>
  <c r="AJ13"/>
  <c r="AJ29"/>
  <c r="AJ14"/>
  <c r="AJ27"/>
  <c r="AJ18"/>
  <c r="AJ19"/>
  <c r="AJ24"/>
  <c r="AJ22"/>
  <c r="AJ8"/>
  <c r="AJ10"/>
  <c r="AJ34"/>
  <c r="AJ5"/>
  <c r="AJ9"/>
  <c r="AJ25"/>
  <c r="AJ6"/>
  <c r="AJ12"/>
  <c r="AJ26"/>
  <c r="AD5" i="19" l="1"/>
  <c r="AB5"/>
  <c r="AC5"/>
  <c r="AB9"/>
  <c r="AB17"/>
  <c r="AC9"/>
  <c r="AC13"/>
  <c r="AC17"/>
  <c r="AC21"/>
  <c r="AD34"/>
  <c r="AD26"/>
  <c r="AB34"/>
  <c r="AB26"/>
  <c r="AC26"/>
  <c r="AB13"/>
  <c r="AB21"/>
  <c r="AD9"/>
  <c r="AD13"/>
  <c r="AD17"/>
  <c r="AD21"/>
  <c r="AD30"/>
  <c r="AC34"/>
  <c r="AB30"/>
  <c r="AC30"/>
  <c r="AC7"/>
  <c r="AD11"/>
  <c r="AC15"/>
  <c r="AD19"/>
  <c r="AC23"/>
  <c r="AB25"/>
  <c r="AD27"/>
  <c r="AC31"/>
  <c r="AB33"/>
  <c r="AB11"/>
  <c r="AB19"/>
  <c r="AC25"/>
  <c r="AB27"/>
  <c r="AD29"/>
  <c r="AC33"/>
  <c r="AD18"/>
  <c r="AD10"/>
  <c r="AB28"/>
  <c r="AB20"/>
  <c r="AB12"/>
  <c r="AC32"/>
  <c r="AC24"/>
  <c r="AC16"/>
  <c r="AC8"/>
  <c r="AD28"/>
  <c r="AD20"/>
  <c r="AD12"/>
  <c r="AD6"/>
  <c r="AB22"/>
  <c r="AB14"/>
  <c r="AB6"/>
  <c r="AC18"/>
  <c r="AC10"/>
  <c r="AD7"/>
  <c r="AC11"/>
  <c r="AD15"/>
  <c r="AC19"/>
  <c r="AD23"/>
  <c r="AC27"/>
  <c r="AB29"/>
  <c r="AD31"/>
  <c r="AB7"/>
  <c r="AB15"/>
  <c r="AB23"/>
  <c r="AD25"/>
  <c r="AC29"/>
  <c r="AB31"/>
  <c r="AD33"/>
  <c r="AD22"/>
  <c r="AD14"/>
  <c r="AC6"/>
  <c r="AB32"/>
  <c r="AB24"/>
  <c r="AB16"/>
  <c r="AB8"/>
  <c r="AC28"/>
  <c r="AC20"/>
  <c r="AC12"/>
  <c r="AD32"/>
  <c r="AD24"/>
  <c r="AD16"/>
  <c r="AD8"/>
  <c r="AB18"/>
  <c r="AB10"/>
  <c r="AC22"/>
  <c r="AC14"/>
  <c r="AC27" i="15"/>
  <c r="AC28" s="1"/>
  <c r="AI6" i="16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M34" i="20"/>
  <c r="AO34"/>
  <c r="AN34"/>
  <c r="AO33"/>
  <c r="AN33"/>
  <c r="AM35"/>
  <c r="AO35"/>
  <c r="AN35"/>
  <c r="AM36"/>
  <c r="AO36"/>
  <c r="AN36"/>
  <c r="AO31"/>
  <c r="AN31"/>
  <c r="AO32"/>
  <c r="AN32"/>
  <c r="AO29"/>
  <c r="AN29"/>
  <c r="AO30"/>
  <c r="AN30"/>
  <c r="AO25"/>
  <c r="AN25"/>
  <c r="AO27"/>
  <c r="AN27"/>
  <c r="AO26"/>
  <c r="AN26"/>
  <c r="AO28"/>
  <c r="AN28"/>
  <c r="AO24"/>
  <c r="AN24"/>
  <c r="AO22"/>
  <c r="AN22"/>
  <c r="AO23"/>
  <c r="AN23"/>
  <c r="AO21"/>
  <c r="AN21"/>
  <c r="AO18"/>
  <c r="AN18"/>
  <c r="AO19"/>
  <c r="AN19"/>
  <c r="AO17"/>
  <c r="AN17"/>
  <c r="AO20"/>
  <c r="AN20"/>
  <c r="AM14"/>
  <c r="AO14"/>
  <c r="AN14"/>
  <c r="AO13"/>
  <c r="AN13"/>
  <c r="AM15"/>
  <c r="AO15"/>
  <c r="AN15"/>
  <c r="AO16"/>
  <c r="AN16"/>
  <c r="AO9"/>
  <c r="AN9"/>
  <c r="AO12"/>
  <c r="AN12"/>
  <c r="AO10"/>
  <c r="AN10"/>
  <c r="AO11"/>
  <c r="AN11"/>
  <c r="AO8"/>
  <c r="AN8"/>
  <c r="AO7"/>
  <c r="AN7"/>
  <c r="AM6"/>
  <c r="AO6"/>
  <c r="AN6"/>
  <c r="AN5"/>
  <c r="AO5"/>
  <c r="AM12"/>
  <c r="AM25"/>
  <c r="AM5"/>
  <c r="AL10"/>
  <c r="AM10"/>
  <c r="AM22"/>
  <c r="AM19"/>
  <c r="AM27"/>
  <c r="AM29"/>
  <c r="AL23"/>
  <c r="AM23"/>
  <c r="AM17"/>
  <c r="AL20"/>
  <c r="AM20"/>
  <c r="AL30"/>
  <c r="AM30"/>
  <c r="AM21"/>
  <c r="AM11"/>
  <c r="AL26"/>
  <c r="AM26"/>
  <c r="AM9"/>
  <c r="AL8"/>
  <c r="AM8"/>
  <c r="AM24"/>
  <c r="AM18"/>
  <c r="AM13"/>
  <c r="AM28"/>
  <c r="AM33"/>
  <c r="AM31"/>
  <c r="AM7"/>
  <c r="AL32"/>
  <c r="AM32"/>
  <c r="AM16"/>
  <c r="AI6" i="18"/>
  <c r="AK29" i="16"/>
  <c r="AL29"/>
  <c r="AL30" s="1"/>
  <c r="AM29"/>
  <c r="AI7" i="18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AI31" s="1"/>
  <c r="AI32" s="1"/>
  <c r="AL33"/>
  <c r="AL34" s="1"/>
  <c r="AK33"/>
  <c r="AM33"/>
  <c r="AH22" i="14"/>
  <c r="AH24"/>
  <c r="AH21"/>
  <c r="AH23"/>
  <c r="AH8"/>
  <c r="AH16"/>
  <c r="AH12"/>
  <c r="AH6"/>
  <c r="AH19"/>
  <c r="AH15"/>
  <c r="AH11"/>
  <c r="AH7"/>
  <c r="AH20"/>
  <c r="AH5"/>
  <c r="AH18"/>
  <c r="AH14"/>
  <c r="AH10"/>
  <c r="AH17"/>
  <c r="AH13"/>
  <c r="AH9"/>
  <c r="AL35" i="20"/>
  <c r="AL36"/>
  <c r="AL16"/>
  <c r="AL11"/>
  <c r="AL19"/>
  <c r="AL33"/>
  <c r="AL28"/>
  <c r="AL31"/>
  <c r="AL21"/>
  <c r="AL18"/>
  <c r="AL7"/>
  <c r="AL9"/>
  <c r="AL17"/>
  <c r="AL14"/>
  <c r="AL34"/>
  <c r="AL29"/>
  <c r="AL25"/>
  <c r="AL24"/>
  <c r="AL15"/>
  <c r="AL27"/>
  <c r="AL12"/>
  <c r="AK5"/>
  <c r="AL5"/>
  <c r="AL13"/>
  <c r="AL6"/>
  <c r="AL22"/>
  <c r="X22" i="13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J14"/>
  <c r="X13"/>
  <c r="V13"/>
  <c r="R13"/>
  <c r="J13"/>
  <c r="X12"/>
  <c r="V12"/>
  <c r="R12"/>
  <c r="P12"/>
  <c r="L12"/>
  <c r="J12"/>
  <c r="X11"/>
  <c r="V11"/>
  <c r="R11"/>
  <c r="J11"/>
  <c r="X10"/>
  <c r="V10"/>
  <c r="R10"/>
  <c r="P10"/>
  <c r="L10"/>
  <c r="J10"/>
  <c r="X9"/>
  <c r="V9"/>
  <c r="R9"/>
  <c r="J9"/>
  <c r="X8"/>
  <c r="V8"/>
  <c r="R8"/>
  <c r="P8"/>
  <c r="L8"/>
  <c r="J8"/>
  <c r="X7"/>
  <c r="V7"/>
  <c r="R7"/>
  <c r="J7"/>
  <c r="X6"/>
  <c r="V6"/>
  <c r="R6"/>
  <c r="P6"/>
  <c r="L6"/>
  <c r="J6"/>
  <c r="X5"/>
  <c r="V5"/>
  <c r="R5"/>
  <c r="J5"/>
  <c r="AF18" i="19" l="1"/>
  <c r="AF8"/>
  <c r="AF24"/>
  <c r="AF31"/>
  <c r="AF15"/>
  <c r="AF6"/>
  <c r="AF22"/>
  <c r="AF20"/>
  <c r="AF27"/>
  <c r="AF19"/>
  <c r="AF33"/>
  <c r="AF30"/>
  <c r="AF13"/>
  <c r="AF26"/>
  <c r="AF17"/>
  <c r="AF10"/>
  <c r="AF16"/>
  <c r="AF32"/>
  <c r="AF23"/>
  <c r="AF7"/>
  <c r="AF29"/>
  <c r="AF14"/>
  <c r="AF12"/>
  <c r="AF28"/>
  <c r="AF11"/>
  <c r="AF25"/>
  <c r="AF21"/>
  <c r="AF34"/>
  <c r="AF9"/>
  <c r="AF5"/>
  <c r="AB35"/>
  <c r="AC35"/>
  <c r="AC36" s="1"/>
  <c r="AD35"/>
  <c r="AH7" i="15"/>
  <c r="AH24" i="17"/>
  <c r="AH5"/>
  <c r="AH9"/>
  <c r="AH12"/>
  <c r="AH19"/>
  <c r="AH22"/>
  <c r="AH16"/>
  <c r="AH23"/>
  <c r="AH26"/>
  <c r="AH8"/>
  <c r="AH11"/>
  <c r="AH14"/>
  <c r="AH21"/>
  <c r="AH29"/>
  <c r="AH15"/>
  <c r="AH18"/>
  <c r="AH25"/>
  <c r="AH28"/>
  <c r="AH6"/>
  <c r="AH13"/>
  <c r="AH7"/>
  <c r="AH10"/>
  <c r="AH17"/>
  <c r="AH20"/>
  <c r="AH27"/>
  <c r="AH30"/>
  <c r="L23" i="13"/>
  <c r="L24" s="1"/>
  <c r="AN37" i="20"/>
  <c r="AN38" s="1"/>
  <c r="AM37"/>
  <c r="AO37"/>
  <c r="AK6"/>
  <c r="AK7" s="1"/>
  <c r="AK8" s="1"/>
  <c r="AK9" s="1"/>
  <c r="AK10" s="1"/>
  <c r="AK11" s="1"/>
  <c r="AK12" s="1"/>
  <c r="AK13" s="1"/>
  <c r="AK14" s="1"/>
  <c r="AK15" s="1"/>
  <c r="AK16" s="1"/>
  <c r="AK17" s="1"/>
  <c r="AK18" s="1"/>
  <c r="AK19" s="1"/>
  <c r="AK20" s="1"/>
  <c r="AK21" s="1"/>
  <c r="AK22" s="1"/>
  <c r="AK23" s="1"/>
  <c r="AK24" s="1"/>
  <c r="AK25" s="1"/>
  <c r="AK26" s="1"/>
  <c r="AK27" s="1"/>
  <c r="AK28" s="1"/>
  <c r="AK29" s="1"/>
  <c r="AK30" s="1"/>
  <c r="AK31" s="1"/>
  <c r="AK32" s="1"/>
  <c r="AK33" s="1"/>
  <c r="AK34" s="1"/>
  <c r="AK35" s="1"/>
  <c r="AK36" s="1"/>
  <c r="R23" i="13"/>
  <c r="R24" s="1"/>
  <c r="AL13" i="14"/>
  <c r="AK13"/>
  <c r="AJ13"/>
  <c r="AM13"/>
  <c r="AL10"/>
  <c r="AK10"/>
  <c r="AJ10"/>
  <c r="AM10"/>
  <c r="AL18"/>
  <c r="AK18"/>
  <c r="AJ18"/>
  <c r="AM18"/>
  <c r="AL20"/>
  <c r="AK20"/>
  <c r="AJ20"/>
  <c r="AM20"/>
  <c r="AL11"/>
  <c r="AK11"/>
  <c r="AJ11"/>
  <c r="AM11"/>
  <c r="AL19"/>
  <c r="AK19"/>
  <c r="AJ19"/>
  <c r="AM19"/>
  <c r="AL12"/>
  <c r="AK12"/>
  <c r="AJ12"/>
  <c r="AM12"/>
  <c r="AL8"/>
  <c r="AK8"/>
  <c r="AJ8"/>
  <c r="AM8"/>
  <c r="AL21"/>
  <c r="AK21"/>
  <c r="AJ21"/>
  <c r="AM21"/>
  <c r="AL22"/>
  <c r="AK22"/>
  <c r="AJ22"/>
  <c r="AM22"/>
  <c r="AL9"/>
  <c r="AK9"/>
  <c r="AJ9"/>
  <c r="AM9"/>
  <c r="AL17"/>
  <c r="AK17"/>
  <c r="AJ17"/>
  <c r="AM17"/>
  <c r="AL14"/>
  <c r="AK14"/>
  <c r="AJ14"/>
  <c r="AM14"/>
  <c r="AJ5"/>
  <c r="AL5"/>
  <c r="AI5"/>
  <c r="AM5"/>
  <c r="AK5"/>
  <c r="AL7"/>
  <c r="AK7"/>
  <c r="AJ7"/>
  <c r="AM7"/>
  <c r="AL15"/>
  <c r="AK15"/>
  <c r="AJ15"/>
  <c r="AM15"/>
  <c r="AL6"/>
  <c r="AK6"/>
  <c r="AJ6"/>
  <c r="AM6"/>
  <c r="AL16"/>
  <c r="AK16"/>
  <c r="AJ16"/>
  <c r="AM16"/>
  <c r="AL23"/>
  <c r="AK23"/>
  <c r="AJ23"/>
  <c r="AM23"/>
  <c r="AL24"/>
  <c r="AJ24"/>
  <c r="AK24"/>
  <c r="AM24"/>
  <c r="X23" i="13"/>
  <c r="X24" s="1"/>
  <c r="P23"/>
  <c r="V23"/>
  <c r="J23"/>
  <c r="AH9" i="19" l="1"/>
  <c r="AH13"/>
  <c r="AH17"/>
  <c r="AH21"/>
  <c r="AH25"/>
  <c r="AH29"/>
  <c r="AH33"/>
  <c r="AH6"/>
  <c r="AH10"/>
  <c r="AH14"/>
  <c r="AH18"/>
  <c r="AH22"/>
  <c r="AH26"/>
  <c r="AH30"/>
  <c r="AH34"/>
  <c r="AH7"/>
  <c r="AH11"/>
  <c r="AH15"/>
  <c r="AH19"/>
  <c r="AH23"/>
  <c r="AH27"/>
  <c r="AH31"/>
  <c r="AH5"/>
  <c r="AH8"/>
  <c r="AH12"/>
  <c r="AH16"/>
  <c r="AH20"/>
  <c r="AH24"/>
  <c r="AH28"/>
  <c r="AH32"/>
  <c r="AH24" i="15"/>
  <c r="AJ24" s="1"/>
  <c r="AH10"/>
  <c r="AM10" s="1"/>
  <c r="AH17"/>
  <c r="AL17" s="1"/>
  <c r="AH14"/>
  <c r="AM14" s="1"/>
  <c r="AH15"/>
  <c r="AL15" s="1"/>
  <c r="AH20"/>
  <c r="AJ20" s="1"/>
  <c r="AH23"/>
  <c r="AJ23" s="1"/>
  <c r="AH26"/>
  <c r="AM26" s="1"/>
  <c r="AH9"/>
  <c r="AJ9" s="1"/>
  <c r="AH12"/>
  <c r="AL12" s="1"/>
  <c r="AH22"/>
  <c r="AL22" s="1"/>
  <c r="AH21"/>
  <c r="AK21" s="1"/>
  <c r="AH6"/>
  <c r="AM6" s="1"/>
  <c r="AH25"/>
  <c r="AK25" s="1"/>
  <c r="AH13"/>
  <c r="AJ13" s="1"/>
  <c r="AH11"/>
  <c r="AJ11" s="1"/>
  <c r="AH5"/>
  <c r="AM5" s="1"/>
  <c r="AH18"/>
  <c r="AM18" s="1"/>
  <c r="AH16"/>
  <c r="AJ16" s="1"/>
  <c r="AH19"/>
  <c r="AK19" s="1"/>
  <c r="AH8"/>
  <c r="AK8" s="1"/>
  <c r="AM20"/>
  <c r="AM23"/>
  <c r="AM7"/>
  <c r="AJ7"/>
  <c r="AL7"/>
  <c r="AK7"/>
  <c r="AK14"/>
  <c r="AK10"/>
  <c r="AK12"/>
  <c r="AL27" i="17"/>
  <c r="AM27"/>
  <c r="AK27"/>
  <c r="AJ27"/>
  <c r="AL17"/>
  <c r="AM17"/>
  <c r="AJ17"/>
  <c r="AK17"/>
  <c r="AL7"/>
  <c r="AM7"/>
  <c r="AK7"/>
  <c r="AJ7"/>
  <c r="AK6"/>
  <c r="AJ6"/>
  <c r="AL6"/>
  <c r="AM6"/>
  <c r="AK25"/>
  <c r="AJ25"/>
  <c r="AL25"/>
  <c r="AM25"/>
  <c r="AK15"/>
  <c r="AL15"/>
  <c r="AM15"/>
  <c r="AJ15"/>
  <c r="AK21"/>
  <c r="AL21"/>
  <c r="AM21"/>
  <c r="AJ21"/>
  <c r="AK11"/>
  <c r="AL11"/>
  <c r="AM11"/>
  <c r="AJ11"/>
  <c r="AK26"/>
  <c r="AJ26"/>
  <c r="AL26"/>
  <c r="AM26"/>
  <c r="AK16"/>
  <c r="AL16"/>
  <c r="AM16"/>
  <c r="AJ16"/>
  <c r="AL19"/>
  <c r="AM19"/>
  <c r="AJ19"/>
  <c r="AK19"/>
  <c r="AL9"/>
  <c r="AM9"/>
  <c r="AK9"/>
  <c r="AJ9"/>
  <c r="AL24"/>
  <c r="AM24"/>
  <c r="AK24"/>
  <c r="AJ24"/>
  <c r="AL30"/>
  <c r="AM30"/>
  <c r="AK30"/>
  <c r="AJ30"/>
  <c r="AL20"/>
  <c r="AM20"/>
  <c r="AK20"/>
  <c r="AJ20"/>
  <c r="AL10"/>
  <c r="AM10"/>
  <c r="AJ10"/>
  <c r="AK10"/>
  <c r="AK13"/>
  <c r="AJ13"/>
  <c r="AL13"/>
  <c r="AM13"/>
  <c r="AK28"/>
  <c r="AL28"/>
  <c r="AM28"/>
  <c r="AJ28"/>
  <c r="AK18"/>
  <c r="AJ18"/>
  <c r="AL18"/>
  <c r="AM18"/>
  <c r="AL29"/>
  <c r="AM29"/>
  <c r="AJ29"/>
  <c r="AK29"/>
  <c r="AK14"/>
  <c r="AL14"/>
  <c r="AM14"/>
  <c r="AJ14"/>
  <c r="AK8"/>
  <c r="AL8"/>
  <c r="AM8"/>
  <c r="AJ8"/>
  <c r="AK23"/>
  <c r="AJ23"/>
  <c r="AL23"/>
  <c r="AM23"/>
  <c r="AL22"/>
  <c r="AM22"/>
  <c r="AJ22"/>
  <c r="AK22"/>
  <c r="AL12"/>
  <c r="AM12"/>
  <c r="AJ12"/>
  <c r="AK12"/>
  <c r="AK5"/>
  <c r="AI5"/>
  <c r="AM5"/>
  <c r="AL5"/>
  <c r="AJ5"/>
  <c r="AK25" i="14"/>
  <c r="AI6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M25"/>
  <c r="AL25"/>
  <c r="AL26" s="1"/>
  <c r="AJ15" i="15" l="1"/>
  <c r="U5" i="13"/>
  <c r="U7"/>
  <c r="AJ17" i="15"/>
  <c r="AK6"/>
  <c r="AJ26"/>
  <c r="AM13"/>
  <c r="AM9"/>
  <c r="AL24"/>
  <c r="AM16"/>
  <c r="AK22"/>
  <c r="AL5"/>
  <c r="AM8"/>
  <c r="AL13"/>
  <c r="AM15"/>
  <c r="AL9"/>
  <c r="AM24"/>
  <c r="AK17"/>
  <c r="AK16"/>
  <c r="AJ5"/>
  <c r="AL6"/>
  <c r="AM22"/>
  <c r="AL23"/>
  <c r="AL11"/>
  <c r="AL25"/>
  <c r="AL8"/>
  <c r="AM11"/>
  <c r="AJ12"/>
  <c r="AJ25"/>
  <c r="AJ10"/>
  <c r="AL26"/>
  <c r="AJ14"/>
  <c r="AM21"/>
  <c r="AK13"/>
  <c r="AK15"/>
  <c r="AK9"/>
  <c r="AK24"/>
  <c r="AM17"/>
  <c r="AJ8"/>
  <c r="AL16"/>
  <c r="AI5"/>
  <c r="AK5"/>
  <c r="AJ6"/>
  <c r="AJ22"/>
  <c r="AK23"/>
  <c r="AJ19"/>
  <c r="AK11"/>
  <c r="AM12"/>
  <c r="AM25"/>
  <c r="AL10"/>
  <c r="AK26"/>
  <c r="AL14"/>
  <c r="AJ18"/>
  <c r="AJ21"/>
  <c r="AK20"/>
  <c r="AL19"/>
  <c r="AK18"/>
  <c r="AL21"/>
  <c r="AL20"/>
  <c r="AM19"/>
  <c r="AL18"/>
  <c r="AI6"/>
  <c r="AI7" s="1"/>
  <c r="AI8" s="1"/>
  <c r="AL31" i="17"/>
  <c r="AL32" s="1"/>
  <c r="AM31"/>
  <c r="AK31"/>
  <c r="AI6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U21" i="13" l="1"/>
  <c r="U22"/>
  <c r="U16"/>
  <c r="U13"/>
  <c r="U12"/>
  <c r="U20"/>
  <c r="U17"/>
  <c r="U19"/>
  <c r="U15"/>
  <c r="U11"/>
  <c r="U8"/>
  <c r="U18"/>
  <c r="AM27" i="15"/>
  <c r="AI9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K27"/>
  <c r="AL27"/>
  <c r="AL28" s="1"/>
  <c r="AB20" i="8"/>
  <c r="J9" i="12" l="1"/>
  <c r="J8"/>
  <c r="J7"/>
  <c r="J6"/>
  <c r="X10"/>
  <c r="V10"/>
  <c r="R10"/>
  <c r="L10"/>
  <c r="X9"/>
  <c r="V9"/>
  <c r="R9"/>
  <c r="L9"/>
  <c r="X8"/>
  <c r="V8"/>
  <c r="R8"/>
  <c r="L8"/>
  <c r="X7"/>
  <c r="V7"/>
  <c r="R7"/>
  <c r="L7"/>
  <c r="X6"/>
  <c r="V6"/>
  <c r="R6"/>
  <c r="P6"/>
  <c r="L6"/>
  <c r="X5"/>
  <c r="V5"/>
  <c r="R5"/>
  <c r="L5" i="2"/>
  <c r="X18" i="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V5"/>
  <c r="R5"/>
  <c r="L5"/>
  <c r="J5"/>
  <c r="V5" i="2"/>
  <c r="V20"/>
  <c r="V19"/>
  <c r="V18"/>
  <c r="V17"/>
  <c r="V16"/>
  <c r="V15"/>
  <c r="V14"/>
  <c r="V13"/>
  <c r="V12"/>
  <c r="V11"/>
  <c r="V10"/>
  <c r="V9"/>
  <c r="V8"/>
  <c r="V7"/>
  <c r="V6"/>
  <c r="P20"/>
  <c r="P19"/>
  <c r="P18"/>
  <c r="P17"/>
  <c r="P16"/>
  <c r="P15"/>
  <c r="P14"/>
  <c r="P13"/>
  <c r="P12"/>
  <c r="P11"/>
  <c r="P10"/>
  <c r="P9"/>
  <c r="P8"/>
  <c r="P7"/>
  <c r="P6"/>
  <c r="J20"/>
  <c r="J19"/>
  <c r="J18"/>
  <c r="J17"/>
  <c r="J16"/>
  <c r="J15"/>
  <c r="J14"/>
  <c r="J13"/>
  <c r="J12"/>
  <c r="J11"/>
  <c r="J10"/>
  <c r="J9"/>
  <c r="J8"/>
  <c r="J7"/>
  <c r="X20"/>
  <c r="X19"/>
  <c r="X18"/>
  <c r="X17"/>
  <c r="X16"/>
  <c r="X15"/>
  <c r="X14"/>
  <c r="X13"/>
  <c r="X12"/>
  <c r="X11"/>
  <c r="X10"/>
  <c r="X9"/>
  <c r="X8"/>
  <c r="X7"/>
  <c r="X6"/>
  <c r="X5"/>
  <c r="R20"/>
  <c r="R19"/>
  <c r="R18"/>
  <c r="R17"/>
  <c r="R16"/>
  <c r="R15"/>
  <c r="R14"/>
  <c r="R13"/>
  <c r="R12"/>
  <c r="R11"/>
  <c r="R10"/>
  <c r="R9"/>
  <c r="R8"/>
  <c r="R7"/>
  <c r="R6"/>
  <c r="R5"/>
  <c r="L7"/>
  <c r="L8"/>
  <c r="L9"/>
  <c r="L10"/>
  <c r="L11"/>
  <c r="L12"/>
  <c r="L13"/>
  <c r="L14"/>
  <c r="L15"/>
  <c r="L16"/>
  <c r="L17"/>
  <c r="L18"/>
  <c r="L19"/>
  <c r="L20"/>
  <c r="L6"/>
  <c r="X21" l="1"/>
  <c r="X22" s="1"/>
  <c r="R11" i="12"/>
  <c r="R12" s="1"/>
  <c r="R21" i="2"/>
  <c r="R22" s="1"/>
  <c r="L21"/>
  <c r="L22" s="1"/>
  <c r="L11" i="12"/>
  <c r="L12" s="1"/>
  <c r="X11"/>
  <c r="X12" s="1"/>
  <c r="X19" i="8"/>
  <c r="X20" s="1"/>
  <c r="L19"/>
  <c r="L20" s="1"/>
  <c r="R19"/>
  <c r="R20" s="1"/>
  <c r="V19"/>
  <c r="J11" i="12"/>
  <c r="P11"/>
  <c r="V11"/>
  <c r="J19" i="8"/>
  <c r="P19"/>
  <c r="P21" i="2"/>
  <c r="V21"/>
  <c r="J21"/>
  <c r="AB12" i="13" l="1"/>
  <c r="AC17"/>
  <c r="AC6"/>
  <c r="AD6"/>
  <c r="AC16"/>
  <c r="AC10"/>
  <c r="AC18"/>
  <c r="AB16"/>
  <c r="AC12"/>
  <c r="AB17"/>
  <c r="AB22"/>
  <c r="AC14"/>
  <c r="AB10"/>
  <c r="AD14"/>
  <c r="AB21"/>
  <c r="AC13"/>
  <c r="AB15"/>
  <c r="AC21"/>
  <c r="AD21"/>
  <c r="AD11"/>
  <c r="AD7"/>
  <c r="AD8"/>
  <c r="AB11"/>
  <c r="AB13"/>
  <c r="AC19"/>
  <c r="AB7"/>
  <c r="AD19"/>
  <c r="AD15"/>
  <c r="AD20"/>
  <c r="AC22"/>
  <c r="AD22"/>
  <c r="AB20"/>
  <c r="AD12"/>
  <c r="AB6"/>
  <c r="AD10"/>
  <c r="AC20"/>
  <c r="AD16"/>
  <c r="AD17"/>
  <c r="AB14"/>
  <c r="AB18"/>
  <c r="AD18"/>
  <c r="AC8"/>
  <c r="AC11"/>
  <c r="AC5"/>
  <c r="AC7"/>
  <c r="AC9"/>
  <c r="AD5"/>
  <c r="AD9"/>
  <c r="AB8"/>
  <c r="AB9"/>
  <c r="AB19"/>
  <c r="AF19" s="1"/>
  <c r="AB5"/>
  <c r="AC15"/>
  <c r="AD13"/>
  <c r="AD6" i="2"/>
  <c r="AD8"/>
  <c r="AD10"/>
  <c r="AD12"/>
  <c r="AD14"/>
  <c r="AD16"/>
  <c r="AD18"/>
  <c r="AD20"/>
  <c r="AD7"/>
  <c r="AD9"/>
  <c r="AD11"/>
  <c r="AD13"/>
  <c r="AD15"/>
  <c r="AD17"/>
  <c r="AD19"/>
  <c r="AD5"/>
  <c r="AB5"/>
  <c r="AC19"/>
  <c r="AC12"/>
  <c r="AC20"/>
  <c r="AB11"/>
  <c r="AB19"/>
  <c r="AF19" s="1"/>
  <c r="AB12"/>
  <c r="AF12" s="1"/>
  <c r="AB20"/>
  <c r="AF20" s="1"/>
  <c r="AC15"/>
  <c r="AC9"/>
  <c r="AC17"/>
  <c r="AC10"/>
  <c r="AC18"/>
  <c r="AB13"/>
  <c r="AB6"/>
  <c r="AB14"/>
  <c r="AC11"/>
  <c r="AC8"/>
  <c r="AC16"/>
  <c r="AB7"/>
  <c r="AB15"/>
  <c r="AF15" s="1"/>
  <c r="AB8"/>
  <c r="AF8" s="1"/>
  <c r="AB16"/>
  <c r="AF16" s="1"/>
  <c r="AC7"/>
  <c r="AC5"/>
  <c r="AC13"/>
  <c r="AC6"/>
  <c r="AC14"/>
  <c r="AB9"/>
  <c r="AB17"/>
  <c r="AB10"/>
  <c r="AB18"/>
  <c r="U12" i="8"/>
  <c r="AF10" i="2" l="1"/>
  <c r="AF9"/>
  <c r="AF6"/>
  <c r="AF11"/>
  <c r="AF5"/>
  <c r="AF18"/>
  <c r="AF17"/>
  <c r="AF7"/>
  <c r="AF14"/>
  <c r="AF13"/>
  <c r="AF8" i="13"/>
  <c r="AF14"/>
  <c r="AF11"/>
  <c r="AF15"/>
  <c r="AF21"/>
  <c r="AF10"/>
  <c r="AF22"/>
  <c r="AF12"/>
  <c r="AF5"/>
  <c r="AF9"/>
  <c r="AF18"/>
  <c r="AF6"/>
  <c r="AF20"/>
  <c r="AF7"/>
  <c r="AF13"/>
  <c r="AF17"/>
  <c r="AF16"/>
  <c r="AB23"/>
  <c r="AC23"/>
  <c r="AC24" s="1"/>
  <c r="U14" i="8"/>
  <c r="U17"/>
  <c r="U13"/>
  <c r="U16"/>
  <c r="U8" i="12"/>
  <c r="U9"/>
  <c r="U10"/>
  <c r="AD21" i="2"/>
  <c r="AB21"/>
  <c r="AC21"/>
  <c r="AC22" s="1"/>
  <c r="AH5" i="13" l="1"/>
  <c r="AH8"/>
  <c r="AH6"/>
  <c r="AH14"/>
  <c r="AH19"/>
  <c r="AH7"/>
  <c r="AH13"/>
  <c r="AH15"/>
  <c r="AH11"/>
  <c r="AH12"/>
  <c r="AH9"/>
  <c r="AH17"/>
  <c r="AH20"/>
  <c r="AH10"/>
  <c r="AH18"/>
  <c r="AH21"/>
  <c r="AH16"/>
  <c r="AH22"/>
  <c r="U15" i="8"/>
  <c r="AD15" s="1"/>
  <c r="AB12"/>
  <c r="AC8"/>
  <c r="AD12"/>
  <c r="AB15"/>
  <c r="AD13"/>
  <c r="AD10" i="12"/>
  <c r="AC13" i="8" l="1"/>
  <c r="AD8"/>
  <c r="AD16"/>
  <c r="AC16"/>
  <c r="AC6"/>
  <c r="AC11"/>
  <c r="AB11"/>
  <c r="AD6"/>
  <c r="AD10"/>
  <c r="AD14"/>
  <c r="AD18"/>
  <c r="AC12"/>
  <c r="AB8"/>
  <c r="AB16"/>
  <c r="AC14"/>
  <c r="AL16" i="13"/>
  <c r="AJ16"/>
  <c r="AK16"/>
  <c r="AL18"/>
  <c r="AK18"/>
  <c r="AJ18"/>
  <c r="AK20"/>
  <c r="AL20"/>
  <c r="AJ20"/>
  <c r="AL9"/>
  <c r="AK9"/>
  <c r="AJ9"/>
  <c r="AK11"/>
  <c r="AJ11"/>
  <c r="AL11"/>
  <c r="AL13"/>
  <c r="AJ13"/>
  <c r="AK13"/>
  <c r="AK19"/>
  <c r="AL19"/>
  <c r="AJ19"/>
  <c r="AK6"/>
  <c r="AL6"/>
  <c r="AJ6"/>
  <c r="AI5"/>
  <c r="AK5"/>
  <c r="AL5"/>
  <c r="AJ5"/>
  <c r="AJ22"/>
  <c r="AK22"/>
  <c r="AL22"/>
  <c r="AK21"/>
  <c r="AL21"/>
  <c r="AJ21"/>
  <c r="AJ10"/>
  <c r="AK10"/>
  <c r="AL10"/>
  <c r="AL17"/>
  <c r="AJ17"/>
  <c r="AK17"/>
  <c r="AK12"/>
  <c r="AJ12"/>
  <c r="AL12"/>
  <c r="AK15"/>
  <c r="AJ15"/>
  <c r="AL15"/>
  <c r="AK7"/>
  <c r="AJ7"/>
  <c r="AL7"/>
  <c r="AL14"/>
  <c r="AJ14"/>
  <c r="AK14"/>
  <c r="AJ8"/>
  <c r="AL8"/>
  <c r="AK8"/>
  <c r="AD7" i="8"/>
  <c r="AD9"/>
  <c r="AB5"/>
  <c r="AC7"/>
  <c r="AC17"/>
  <c r="AB9"/>
  <c r="AB17"/>
  <c r="AB6"/>
  <c r="AB14"/>
  <c r="AC10"/>
  <c r="AD11"/>
  <c r="AD17"/>
  <c r="AD5"/>
  <c r="AC15"/>
  <c r="AC9"/>
  <c r="AB7"/>
  <c r="AB13"/>
  <c r="AC5"/>
  <c r="AB10"/>
  <c r="AB18"/>
  <c r="AC18"/>
  <c r="AB5" i="12"/>
  <c r="AC5"/>
  <c r="AB6"/>
  <c r="AD5"/>
  <c r="AD6"/>
  <c r="AC8"/>
  <c r="AC6"/>
  <c r="AC7"/>
  <c r="AC9"/>
  <c r="AD7"/>
  <c r="AD9"/>
  <c r="AB7"/>
  <c r="AB9"/>
  <c r="AD8"/>
  <c r="AC10"/>
  <c r="AB10"/>
  <c r="AB8"/>
  <c r="AF8" l="1"/>
  <c r="AF10"/>
  <c r="AF7"/>
  <c r="AF9"/>
  <c r="AF6"/>
  <c r="AF5"/>
  <c r="AF10" i="8"/>
  <c r="AD19"/>
  <c r="AF15"/>
  <c r="AF12"/>
  <c r="AF13"/>
  <c r="AF14"/>
  <c r="AF17"/>
  <c r="AF5"/>
  <c r="AF8"/>
  <c r="AF11"/>
  <c r="AB19"/>
  <c r="AF18"/>
  <c r="AF7"/>
  <c r="AF6"/>
  <c r="AF9"/>
  <c r="AH5" s="1"/>
  <c r="AF16"/>
  <c r="AC19"/>
  <c r="AC20" s="1"/>
  <c r="AL23" i="13"/>
  <c r="AL24" s="1"/>
  <c r="AK23"/>
  <c r="AC11" i="12"/>
  <c r="AC12" s="1"/>
  <c r="AB11"/>
  <c r="AD11"/>
  <c r="AH16" i="8"/>
  <c r="AH13"/>
  <c r="AO5" i="9"/>
  <c r="AO15"/>
  <c r="AO16"/>
  <c r="AO17"/>
  <c r="AP17"/>
  <c r="AO6"/>
  <c r="AO7"/>
  <c r="AO9"/>
  <c r="AO8"/>
  <c r="AO14"/>
  <c r="AP18"/>
  <c r="AO18"/>
  <c r="AO13"/>
  <c r="AO10"/>
  <c r="AH9" i="8" l="1"/>
  <c r="AH7"/>
  <c r="AM7" s="1"/>
  <c r="AH6"/>
  <c r="AH12"/>
  <c r="AM12" s="1"/>
  <c r="AH15"/>
  <c r="AH11"/>
  <c r="AL11" s="1"/>
  <c r="AH8"/>
  <c r="AH10"/>
  <c r="AK10" s="1"/>
  <c r="AH18"/>
  <c r="AH17"/>
  <c r="AK17" s="1"/>
  <c r="AH14"/>
  <c r="AH5" i="12"/>
  <c r="AI5" s="1"/>
  <c r="AM13" i="8"/>
  <c r="AK13"/>
  <c r="AJ13"/>
  <c r="AL13"/>
  <c r="AL7"/>
  <c r="AK7"/>
  <c r="AM5"/>
  <c r="AL5"/>
  <c r="AJ5"/>
  <c r="AI5"/>
  <c r="AK5"/>
  <c r="AK9"/>
  <c r="AJ9"/>
  <c r="AM9"/>
  <c r="AL9"/>
  <c r="AL6"/>
  <c r="AM6"/>
  <c r="AK6"/>
  <c r="AJ6"/>
  <c r="AL14"/>
  <c r="AJ14"/>
  <c r="AM14"/>
  <c r="AK14"/>
  <c r="AM17"/>
  <c r="AJ17"/>
  <c r="AL15"/>
  <c r="AJ15"/>
  <c r="AM15"/>
  <c r="AK15"/>
  <c r="AM11"/>
  <c r="AJ11"/>
  <c r="AL8"/>
  <c r="AM8"/>
  <c r="AK8"/>
  <c r="AJ8"/>
  <c r="AM10"/>
  <c r="AJ10"/>
  <c r="AM18"/>
  <c r="AK18"/>
  <c r="AJ18"/>
  <c r="AL18"/>
  <c r="AM16"/>
  <c r="AL16"/>
  <c r="AK16"/>
  <c r="AJ16"/>
  <c r="AK12"/>
  <c r="AL12"/>
  <c r="AH6" i="12"/>
  <c r="AH7"/>
  <c r="AH8"/>
  <c r="AK8" s="1"/>
  <c r="AJ12" i="8" l="1"/>
  <c r="AL10"/>
  <c r="AK11"/>
  <c r="AK19" s="1"/>
  <c r="AL17"/>
  <c r="AJ7"/>
  <c r="AH9" i="12"/>
  <c r="AK9" s="1"/>
  <c r="AH10"/>
  <c r="AK10" s="1"/>
  <c r="AL5"/>
  <c r="AI6" i="8"/>
  <c r="AI7" s="1"/>
  <c r="AI8" s="1"/>
  <c r="AI9" s="1"/>
  <c r="AI10" s="1"/>
  <c r="AI11" s="1"/>
  <c r="AI12" s="1"/>
  <c r="AI13" s="1"/>
  <c r="AI14" s="1"/>
  <c r="AI15" s="1"/>
  <c r="AI16" s="1"/>
  <c r="AI17" s="1"/>
  <c r="AI18" s="1"/>
  <c r="AM19"/>
  <c r="AL19"/>
  <c r="AL20" s="1"/>
  <c r="AM8" i="12"/>
  <c r="AM10"/>
  <c r="AK5"/>
  <c r="AM5"/>
  <c r="AL7"/>
  <c r="AM7"/>
  <c r="AL6"/>
  <c r="AM6"/>
  <c r="AJ7"/>
  <c r="AK6"/>
  <c r="AL9"/>
  <c r="AL10"/>
  <c r="AJ5"/>
  <c r="AK7"/>
  <c r="AJ6"/>
  <c r="AL8"/>
  <c r="AJ8"/>
  <c r="AJ9"/>
  <c r="AJ10" l="1"/>
  <c r="AM9"/>
  <c r="AM11" s="1"/>
  <c r="AI6"/>
  <c r="AI7" s="1"/>
  <c r="AI8" s="1"/>
  <c r="AI9" s="1"/>
  <c r="AI10" s="1"/>
  <c r="AH15" i="2"/>
  <c r="AM15" s="1"/>
  <c r="AL11" i="12"/>
  <c r="AL12" s="1"/>
  <c r="AK11"/>
  <c r="AH17" i="2"/>
  <c r="AK17" s="1"/>
  <c r="AH11"/>
  <c r="AK11" s="1"/>
  <c r="AH16"/>
  <c r="AK16" s="1"/>
  <c r="AH13"/>
  <c r="AK13" s="1"/>
  <c r="AH14"/>
  <c r="AK14" s="1"/>
  <c r="AH12"/>
  <c r="AK12" s="1"/>
  <c r="AH18"/>
  <c r="AL18" s="1"/>
  <c r="AH7"/>
  <c r="AK7" s="1"/>
  <c r="AH6"/>
  <c r="AH5"/>
  <c r="AK5" s="1"/>
  <c r="AH19"/>
  <c r="AM19" s="1"/>
  <c r="AH20"/>
  <c r="AL20" s="1"/>
  <c r="AH10"/>
  <c r="AL10" s="1"/>
  <c r="AH9"/>
  <c r="AK9" s="1"/>
  <c r="AH8"/>
  <c r="AL8" s="1"/>
  <c r="AJ5" l="1"/>
  <c r="AJ12"/>
  <c r="AL15"/>
  <c r="AL16"/>
  <c r="AM17"/>
  <c r="AK6"/>
  <c r="AK15"/>
  <c r="AJ7"/>
  <c r="AJ11"/>
  <c r="AJ13"/>
  <c r="AJ9"/>
  <c r="AJ6"/>
  <c r="AM11"/>
  <c r="AL12"/>
  <c r="AM13"/>
  <c r="AM7"/>
  <c r="AJ20"/>
  <c r="AM5"/>
  <c r="AJ15"/>
  <c r="AJ16"/>
  <c r="AJ17"/>
  <c r="AM18"/>
  <c r="AK10"/>
  <c r="AL19"/>
  <c r="AJ14"/>
  <c r="AM8"/>
  <c r="AM16"/>
  <c r="AL17"/>
  <c r="AK18"/>
  <c r="AK8"/>
  <c r="AM10"/>
  <c r="AK19"/>
  <c r="AL6"/>
  <c r="AL14"/>
  <c r="AL11"/>
  <c r="AM12"/>
  <c r="AL13"/>
  <c r="AL7"/>
  <c r="AM9"/>
  <c r="AM20"/>
  <c r="AL5"/>
  <c r="AJ18"/>
  <c r="AJ8"/>
  <c r="AJ10"/>
  <c r="AJ19"/>
  <c r="AM6"/>
  <c r="AM14"/>
  <c r="AL9"/>
  <c r="AK20"/>
  <c r="AI5"/>
  <c r="AI6" l="1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M21"/>
  <c r="AK21" l="1"/>
  <c r="AL21"/>
  <c r="AL22" s="1"/>
  <c r="AM9" i="13" l="1"/>
  <c r="AM7"/>
  <c r="AM19"/>
  <c r="AD23"/>
  <c r="AM11"/>
  <c r="AM13"/>
  <c r="AM15"/>
  <c r="AM17"/>
  <c r="AM21"/>
  <c r="AM6"/>
  <c r="AM8"/>
  <c r="AM10"/>
  <c r="AM12"/>
  <c r="AM16"/>
  <c r="AM22"/>
  <c r="AM18"/>
  <c r="AM14"/>
  <c r="AM20"/>
  <c r="AM5"/>
  <c r="AI6" l="1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M23"/>
  <c r="AL6" i="19" l="1"/>
  <c r="AK6"/>
  <c r="AM6"/>
  <c r="AJ6"/>
  <c r="AL16" l="1"/>
  <c r="AK16"/>
  <c r="AM16"/>
  <c r="AJ16"/>
  <c r="AK19"/>
  <c r="AM19"/>
  <c r="AL19"/>
  <c r="AJ19"/>
  <c r="AL14"/>
  <c r="AK14"/>
  <c r="AM14"/>
  <c r="AJ14"/>
  <c r="AK25"/>
  <c r="AM25"/>
  <c r="AL25"/>
  <c r="AJ25"/>
  <c r="AL24"/>
  <c r="AK24"/>
  <c r="AM24"/>
  <c r="AJ24"/>
  <c r="AL30"/>
  <c r="AK30"/>
  <c r="AM30"/>
  <c r="AJ30"/>
  <c r="AK21"/>
  <c r="AM21"/>
  <c r="AL21"/>
  <c r="AJ21"/>
  <c r="AL34"/>
  <c r="AK34"/>
  <c r="AM34"/>
  <c r="AJ34"/>
  <c r="AK15"/>
  <c r="AM15"/>
  <c r="AL15"/>
  <c r="AJ15"/>
  <c r="AL20"/>
  <c r="AK20"/>
  <c r="AM20"/>
  <c r="AJ20"/>
  <c r="AK17"/>
  <c r="AM17"/>
  <c r="AL17"/>
  <c r="AJ17"/>
  <c r="AL26"/>
  <c r="AK26"/>
  <c r="AM26"/>
  <c r="AJ26"/>
  <c r="AK27"/>
  <c r="AM27"/>
  <c r="AL27"/>
  <c r="AJ27"/>
  <c r="AK13"/>
  <c r="AM13"/>
  <c r="AL13"/>
  <c r="AJ13"/>
  <c r="AK33"/>
  <c r="AM33"/>
  <c r="AL33"/>
  <c r="AJ33"/>
  <c r="AK7"/>
  <c r="AM7"/>
  <c r="AL7"/>
  <c r="AJ7"/>
  <c r="AK31"/>
  <c r="AM31"/>
  <c r="AL31"/>
  <c r="AJ31"/>
  <c r="AK11"/>
  <c r="AM11"/>
  <c r="AL11"/>
  <c r="AJ11"/>
  <c r="AL28"/>
  <c r="AK28"/>
  <c r="AM28"/>
  <c r="AJ28"/>
  <c r="AL12"/>
  <c r="AK12"/>
  <c r="AM12"/>
  <c r="AJ12"/>
  <c r="AL10"/>
  <c r="AK10"/>
  <c r="AM10"/>
  <c r="AJ10"/>
  <c r="AM5"/>
  <c r="AL5"/>
  <c r="AK5"/>
  <c r="AJ5"/>
  <c r="AL8"/>
  <c r="AK8"/>
  <c r="AM8"/>
  <c r="AJ8"/>
  <c r="AK23"/>
  <c r="AM23"/>
  <c r="AL23"/>
  <c r="AJ23"/>
  <c r="AK9"/>
  <c r="AM9"/>
  <c r="AL9"/>
  <c r="AJ9"/>
  <c r="AL32"/>
  <c r="AK32"/>
  <c r="AM32"/>
  <c r="AJ32"/>
  <c r="AL22"/>
  <c r="AK22"/>
  <c r="AM22"/>
  <c r="AJ22"/>
  <c r="AL18"/>
  <c r="AK18"/>
  <c r="AM18"/>
  <c r="AJ18"/>
  <c r="AK29"/>
  <c r="AM29"/>
  <c r="AL29"/>
  <c r="AJ29"/>
  <c r="AI5"/>
  <c r="AK35" l="1"/>
  <c r="AM35"/>
  <c r="AL35"/>
  <c r="AL36" s="1"/>
  <c r="AI6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AI31" s="1"/>
  <c r="AI32" s="1"/>
  <c r="AI33" s="1"/>
  <c r="AI34" s="1"/>
  <c r="U9" i="10" l="1"/>
  <c r="U13"/>
  <c r="U14"/>
  <c r="U6"/>
  <c r="U12"/>
  <c r="AB11" l="1"/>
  <c r="AD5"/>
  <c r="AC11"/>
  <c r="AD11"/>
  <c r="AB5"/>
  <c r="AC5"/>
  <c r="AB7"/>
  <c r="AC8"/>
  <c r="AD9"/>
  <c r="AC12"/>
  <c r="AD13"/>
  <c r="AB6"/>
  <c r="AC7"/>
  <c r="AD8"/>
  <c r="AB10"/>
  <c r="AD12"/>
  <c r="AB14"/>
  <c r="AC6"/>
  <c r="AD7"/>
  <c r="AB9"/>
  <c r="AC10"/>
  <c r="AB13"/>
  <c r="AC14"/>
  <c r="AD6"/>
  <c r="AB8"/>
  <c r="AC9"/>
  <c r="AD10"/>
  <c r="AB12"/>
  <c r="AF12" s="1"/>
  <c r="AC13"/>
  <c r="AD14"/>
  <c r="AF8" l="1"/>
  <c r="AF5"/>
  <c r="AF14"/>
  <c r="AF10"/>
  <c r="AF7"/>
  <c r="AF11"/>
  <c r="AF13"/>
  <c r="AF9"/>
  <c r="AF6"/>
  <c r="AB15"/>
  <c r="AC15"/>
  <c r="AC16" s="1"/>
  <c r="AD15"/>
  <c r="AH10" l="1"/>
  <c r="AM10" s="1"/>
  <c r="AH9"/>
  <c r="AH6"/>
  <c r="AK6" s="1"/>
  <c r="AH14"/>
  <c r="AH11"/>
  <c r="AL11" s="1"/>
  <c r="AH12"/>
  <c r="AH13"/>
  <c r="AL13" s="1"/>
  <c r="AH8"/>
  <c r="AH7"/>
  <c r="AK7" s="1"/>
  <c r="AH5"/>
  <c r="AI5" s="1"/>
  <c r="AK9"/>
  <c r="AJ9"/>
  <c r="AM9"/>
  <c r="AL9"/>
  <c r="AL10"/>
  <c r="AM14"/>
  <c r="AK14"/>
  <c r="AL14"/>
  <c r="AJ14"/>
  <c r="AM8"/>
  <c r="AK8"/>
  <c r="AL8"/>
  <c r="AJ8"/>
  <c r="AL12"/>
  <c r="AK12"/>
  <c r="AM12"/>
  <c r="AJ12"/>
  <c r="AJ5"/>
  <c r="AL5"/>
  <c r="AM5"/>
  <c r="AK5"/>
  <c r="AM6" l="1"/>
  <c r="AM13"/>
  <c r="AM7"/>
  <c r="AL6"/>
  <c r="AK10"/>
  <c r="AK11"/>
  <c r="AL7"/>
  <c r="AM11"/>
  <c r="AK13"/>
  <c r="AJ7"/>
  <c r="AJ11"/>
  <c r="AJ6"/>
  <c r="AJ13"/>
  <c r="AJ10"/>
  <c r="AI6" l="1"/>
  <c r="AI7" s="1"/>
  <c r="AI8" s="1"/>
  <c r="AI9" s="1"/>
  <c r="AI10" s="1"/>
  <c r="AL15"/>
  <c r="AL16" s="1"/>
  <c r="AI11"/>
  <c r="AI12" s="1"/>
  <c r="AI13" s="1"/>
  <c r="AI14" s="1"/>
  <c r="AM15"/>
  <c r="AK15"/>
</calcChain>
</file>

<file path=xl/sharedStrings.xml><?xml version="1.0" encoding="utf-8"?>
<sst xmlns="http://schemas.openxmlformats.org/spreadsheetml/2006/main" count="732" uniqueCount="156">
  <si>
    <t>Colonnes à masquées</t>
  </si>
  <si>
    <t>Noms</t>
  </si>
  <si>
    <t>Points</t>
  </si>
  <si>
    <t>G A</t>
  </si>
  <si>
    <t>Rang</t>
  </si>
  <si>
    <t>Pts</t>
  </si>
  <si>
    <t>1ère partie</t>
  </si>
  <si>
    <t>2ème partie</t>
  </si>
  <si>
    <t>3ème partie</t>
  </si>
  <si>
    <t>GA</t>
  </si>
  <si>
    <t xml:space="preserve"> </t>
  </si>
  <si>
    <t>Nom</t>
  </si>
  <si>
    <t>Score</t>
  </si>
  <si>
    <t>TABLEAU CLASSEMENT</t>
  </si>
  <si>
    <t>Liste joueurs</t>
  </si>
  <si>
    <t>AS</t>
  </si>
  <si>
    <t>Tirage</t>
  </si>
  <si>
    <t>Class.</t>
  </si>
  <si>
    <t>Jeu</t>
  </si>
  <si>
    <t>Ga -</t>
  </si>
  <si>
    <t>GA +</t>
  </si>
  <si>
    <t>Class.1</t>
  </si>
  <si>
    <t>Résultats</t>
  </si>
  <si>
    <t>Nom Col. H</t>
  </si>
  <si>
    <t>'=SI(ESTNA(EQUIV(E4;$D$4:$D$9;0));"";INDEX($B$4:$B$19;EQUIV(E4;$D$4:$D$9;0)))</t>
  </si>
  <si>
    <t>'=SI(J4+J5=0;0;SI(J4=J5;2;SI(J4&lt;J5;1;3)))</t>
  </si>
  <si>
    <t>Points Col. I</t>
  </si>
  <si>
    <t>'=SOMME(J4-J5)</t>
  </si>
  <si>
    <t>GA Col. K</t>
  </si>
  <si>
    <t>'=+B4</t>
  </si>
  <si>
    <t>Noms Col. Z</t>
  </si>
  <si>
    <t xml:space="preserve">FORMULES SYSTÈME AURARD G X G </t>
  </si>
  <si>
    <t>Lieu</t>
  </si>
  <si>
    <t>Date</t>
  </si>
  <si>
    <t xml:space="preserve">Séries  </t>
  </si>
  <si>
    <t>Points Col. AA - AB - AC</t>
  </si>
  <si>
    <t>Points Col AD</t>
  </si>
  <si>
    <t>'=SOMME.SI($AA4:$AC4;"&lt;&gt;#N/A";AA4:AC4)</t>
  </si>
  <si>
    <t xml:space="preserve">*Col AB=RECHERCHEV(Z4;$N$4:$O$9;2;0) </t>
  </si>
  <si>
    <t xml:space="preserve">*Col AA=RECHERCHEV(Z4;$H$4:$I$9;2;0)                                             </t>
  </si>
  <si>
    <t xml:space="preserve"> *Col AC=RECHERCHEV(Z4;$T$4:$U$9;2;0)</t>
  </si>
  <si>
    <t>G A Col. AE - AF - AG</t>
  </si>
  <si>
    <t>*Col AG=RECHERCHEV(Z4;$T$4:$W$9;4;0)</t>
  </si>
  <si>
    <t>*Col AF=RECHERCHEV(Z4;$N$4:$Q$9;4;0)</t>
  </si>
  <si>
    <t>Col AE=RECHERCHEV(Z4;$H$4:$K$9;4;0)</t>
  </si>
  <si>
    <t>G.A. Col AH</t>
  </si>
  <si>
    <t>'=SOMME.SI($AE4:AG4;"&lt;&gt;#N/A";AE4:AG4)</t>
  </si>
  <si>
    <t>GA - Col. AJ</t>
  </si>
  <si>
    <t>GA+ Col. AK</t>
  </si>
  <si>
    <t>'=SI(AH4="";"";SI(AH4&lt;0;AH4;0))</t>
  </si>
  <si>
    <t>'=SI(AH4="";"";SI(AH4&gt;0;AH4;0))</t>
  </si>
  <si>
    <t>Rang Col. AL</t>
  </si>
  <si>
    <t>'=SI(Z4="";"";PETITE.VALEUR(AL$4:AL$9;LIGNES(AD$4:AD4)))</t>
  </si>
  <si>
    <t>=SI(AN4="";"";1)</t>
  </si>
  <si>
    <t>'=SI(AN5="";"";SI(ET(AR4=AR5;AS4=AS5);AO4;$AO$4+1))</t>
  </si>
  <si>
    <t>'=SI(AN6="";"";SI(ET(AR5=AR6;AS5=AS6);AO5;$AO$4+2))</t>
  </si>
  <si>
    <t>Class.1 Col. AN</t>
  </si>
  <si>
    <t>Ex aequo Col. AO</t>
  </si>
  <si>
    <t>Noms Col. AP</t>
  </si>
  <si>
    <t>'=SI(OU(Z4="";AD4="");"";INDEX($Z$4:$Z$9;EQUIV(AN4;$AL$4:$AL$9;0)))</t>
  </si>
  <si>
    <t>'=SI(Z4="";"";INDEX($AD$4:$AD$9;EQUIV(AN4;$AL$4:$AL$9;0)))</t>
  </si>
  <si>
    <t>Points  Col AR</t>
  </si>
  <si>
    <t>G.A.  Col AS</t>
  </si>
  <si>
    <t>'=SI(Z4="";"";INDEX($AH$4:$AH$9;EQUIV(AN4;$AL$4:$AL$9;0)))</t>
  </si>
  <si>
    <t>* Colonne C inscrire les noms des équipes et colonne D le Nom des AS</t>
  </si>
  <si>
    <t>1 à 8</t>
  </si>
  <si>
    <t>1 à 32</t>
  </si>
  <si>
    <t>Tirage de 1 à 32</t>
  </si>
  <si>
    <t>* Enregistrer les résultats 1ère partie colonne K 2ème partie colonne Q 3ème partie colonne W</t>
  </si>
  <si>
    <t>1 à 6</t>
  </si>
  <si>
    <t>Tirage de1 à 8</t>
  </si>
  <si>
    <t>Tirage de 1 à 6</t>
  </si>
  <si>
    <t>1 à 10</t>
  </si>
  <si>
    <t>Tirage de1 à 10</t>
  </si>
  <si>
    <t>1 à 12</t>
  </si>
  <si>
    <t>Tirage de 1 à 12</t>
  </si>
  <si>
    <t>1 à 14</t>
  </si>
  <si>
    <t>Tirage de 1 à 14</t>
  </si>
  <si>
    <t>1 à 16</t>
  </si>
  <si>
    <t>Tirage de 1 à 16</t>
  </si>
  <si>
    <t>1 à 18</t>
  </si>
  <si>
    <t>Tirage de 1 à 18</t>
  </si>
  <si>
    <t>1 à 20</t>
  </si>
  <si>
    <t>Tirage de 1 à 20</t>
  </si>
  <si>
    <t>1 à 22</t>
  </si>
  <si>
    <t>Tirage de 1 à 22</t>
  </si>
  <si>
    <t>1 à 24</t>
  </si>
  <si>
    <t>Tirage de 1 à 24</t>
  </si>
  <si>
    <t>Tirage de 1 à 26</t>
  </si>
  <si>
    <t>1 à 26</t>
  </si>
  <si>
    <t>1 à 28</t>
  </si>
  <si>
    <t>Tirage de 1 à 28</t>
  </si>
  <si>
    <t>1 à 30</t>
  </si>
  <si>
    <t>Tirage doubles jetons 1 à 30</t>
  </si>
  <si>
    <t>* Les chiffres de la ligne 37 permettent la vérification des résultats</t>
  </si>
  <si>
    <t>* Les chiffres de la ligne 11 permettent la vérification des résultats</t>
  </si>
  <si>
    <t>* Les chiffres de la ligne 13 permettent la vérification des résultats</t>
  </si>
  <si>
    <t>* Les chiffres de la ligne 15 permettent la vérification des résultats</t>
  </si>
  <si>
    <t>* Les chiffres de la ligne 17 permettent la vérification des résultats</t>
  </si>
  <si>
    <t>* Les chiffres de la ligne 19 permettent la vérification des résultats</t>
  </si>
  <si>
    <t>* Les chiffres de la ligne 21 permettent la vérification des résultats</t>
  </si>
  <si>
    <t>* Les chiffres de la ligne 23 permettent la vérification des résultats</t>
  </si>
  <si>
    <t>* Les chiffres de la ligne 25 permettent la vérification des résultats</t>
  </si>
  <si>
    <t>* Les chiffres de la ligne 27 permettent la vérification des résultats</t>
  </si>
  <si>
    <t>* Les chiffres de la ligne 29 permettent la vérification des résultats</t>
  </si>
  <si>
    <t>* Les chiffres de la ligne 31 permettent la vérification des résultats</t>
  </si>
  <si>
    <t>* Les chiffres de la ligne 33 permettent la vérification des résultats</t>
  </si>
  <si>
    <t>* Les chiffres de la ligne 35 permettent la vérification des résultats</t>
  </si>
  <si>
    <t>* Enregistrer les résultats 1ère partie colonne K 2ème partie colonne T 3ème partie colonne Z</t>
  </si>
  <si>
    <t xml:space="preserve">*Colonnes E  inscrire les N° du tirage de 1 à 8 les Noms s'afficheront colonnes I , AA </t>
  </si>
  <si>
    <t>Si OFFICE: N° 28 score 13 à 7</t>
  </si>
  <si>
    <t>Si OFFICE: N° 32 score 13 à 7</t>
  </si>
  <si>
    <t>Si OFFICE: N° 30 score 13 à 7</t>
  </si>
  <si>
    <t>Si OFFICE: N° 26 score 13 à 7</t>
  </si>
  <si>
    <t>Si OFFICE: N° 24 score 13 à 7</t>
  </si>
  <si>
    <t>Si OFFICE: N° 22 score 13 à 7</t>
  </si>
  <si>
    <t>Si OFFICE: N° 20 score 13 à 7</t>
  </si>
  <si>
    <t>Si OFFICE: N° 18 score 13 à 7</t>
  </si>
  <si>
    <t>Si OFFICE: N° 16 score 13 à 7</t>
  </si>
  <si>
    <t>Si OFFICE: N° 14 score 13 à 7</t>
  </si>
  <si>
    <t>Si OFFICE: N° 12 score 13 à 7</t>
  </si>
  <si>
    <t>Si OFFICE: N° 10 score 13 à 7</t>
  </si>
  <si>
    <t>Si OFFICE: N° 8 score 13 à 7</t>
  </si>
  <si>
    <t>Si OFFICE: N° 6 score 13 à 7</t>
  </si>
  <si>
    <t>'=SI(OU(Z4="";AD4="";AH4="");"";RANG(AD4;$AD$4:$AD$9)+SOMME(-AF4/100)+NB.SI(Z$4:Z$9;"&lt;="&amp;Z4+1)/10000+LIGNE()/100000)</t>
  </si>
  <si>
    <t>NOMS  Prenom</t>
  </si>
  <si>
    <t>les points s'afficheront automatiquement colonnes AE ainsi que le G.A. colonne AF et le score colonne AG</t>
  </si>
  <si>
    <t>* Le classement s'affichera automatiquement colonnes AM</t>
  </si>
  <si>
    <t xml:space="preserve">*Colonnes E  inscrire les N° du tirage de 1 à 18 les Noms s'afficheront colonnes I et AD </t>
  </si>
  <si>
    <t>* Le classement s'affichera automatiquement colonnes AJ</t>
  </si>
  <si>
    <t>P</t>
  </si>
  <si>
    <t>*Colonnes E  inscrire les N° du tirage de 1 à 6 les Noms s'afficheront colonnes I et AA</t>
  </si>
  <si>
    <t xml:space="preserve">   les points s'afficheront automatiquement colonnes AB ainsi que le G.A. colonne AC et le score colonne 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</si>
  <si>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</si>
  <si>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</si>
  <si>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</si>
  <si>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</si>
  <si>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</si>
  <si>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</si>
  <si>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</si>
  <si>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</si>
  <si>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</si>
  <si>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</si>
  <si>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</si>
  <si>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</si>
  <si>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</si>
  <si>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</si>
  <si>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Q</t>
  </si>
  <si>
    <t>R</t>
  </si>
  <si>
    <t>S</t>
  </si>
  <si>
    <t>U</t>
  </si>
  <si>
    <t>V</t>
  </si>
  <si>
    <t>W</t>
  </si>
  <si>
    <t>X</t>
  </si>
  <si>
    <t>N</t>
  </si>
  <si>
    <t>T</t>
  </si>
</sst>
</file>

<file path=xl/styles.xml><?xml version="1.0" encoding="utf-8"?>
<styleSheet xmlns="http://schemas.openxmlformats.org/spreadsheetml/2006/main">
  <numFmts count="1">
    <numFmt numFmtId="164" formatCode="0.000000"/>
  </numFmts>
  <fonts count="27">
    <font>
      <sz val="11"/>
      <color theme="1"/>
      <name val="Times New Roman"/>
      <family val="2"/>
    </font>
    <font>
      <sz val="11"/>
      <color rgb="FF9C6500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4"/>
      <name val="Times New Roman"/>
      <family val="2"/>
    </font>
    <font>
      <sz val="20"/>
      <color theme="1"/>
      <name val="Times New Roman"/>
      <family val="2"/>
    </font>
    <font>
      <sz val="14"/>
      <color theme="1"/>
      <name val="Times New Roman"/>
      <family val="1"/>
    </font>
    <font>
      <sz val="16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B0F0"/>
      <name val="Times New Roman"/>
      <family val="2"/>
    </font>
    <font>
      <sz val="12"/>
      <color theme="1"/>
      <name val="Times New Roman"/>
      <family val="2"/>
    </font>
    <font>
      <sz val="14"/>
      <color rgb="FFFF0000"/>
      <name val="Times New Roman"/>
      <family val="2"/>
    </font>
    <font>
      <sz val="18"/>
      <color theme="1"/>
      <name val="Times New Roman"/>
      <family val="2"/>
    </font>
    <font>
      <b/>
      <sz val="11"/>
      <color theme="0"/>
      <name val="Times New Roman"/>
      <family val="1"/>
    </font>
    <font>
      <sz val="24"/>
      <color theme="1"/>
      <name val="Times New Roman"/>
      <family val="1"/>
    </font>
    <font>
      <sz val="24"/>
      <color theme="1"/>
      <name val="Times New Roman"/>
      <family val="2"/>
    </font>
    <font>
      <sz val="14"/>
      <color rgb="FFFF0000"/>
      <name val="Times New Roman"/>
      <family val="1"/>
    </font>
    <font>
      <b/>
      <sz val="14"/>
      <color theme="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2"/>
    </font>
    <font>
      <sz val="10"/>
      <name val="Times New Roman"/>
      <family val="1"/>
    </font>
    <font>
      <sz val="14"/>
      <color theme="0"/>
      <name val="Times New Roman"/>
      <family val="2"/>
    </font>
  </fonts>
  <fills count="20">
    <fill>
      <patternFill patternType="none"/>
    </fill>
    <fill>
      <patternFill patternType="gray125"/>
    </fill>
    <fill>
      <patternFill patternType="solid">
        <fgColor rgb="FF7DDD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7D3FF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rgb="FF3FC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E38BDD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E5E0EC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7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 vertical="center"/>
    </xf>
    <xf numFmtId="0" fontId="7" fillId="6" borderId="26" xfId="0" applyFont="1" applyFill="1" applyBorder="1" applyAlignment="1" applyProtection="1">
      <alignment horizontal="center" vertical="center"/>
    </xf>
    <xf numFmtId="0" fontId="7" fillId="7" borderId="16" xfId="0" applyFont="1" applyFill="1" applyBorder="1" applyAlignment="1" applyProtection="1">
      <alignment horizontal="center" vertical="center"/>
    </xf>
    <xf numFmtId="0" fontId="7" fillId="7" borderId="26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6" borderId="35" xfId="0" applyFont="1" applyFill="1" applyBorder="1" applyAlignment="1" applyProtection="1">
      <alignment horizontal="center" vertical="center"/>
    </xf>
    <xf numFmtId="0" fontId="7" fillId="6" borderId="36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7" fillId="6" borderId="16" xfId="0" quotePrefix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7" fillId="8" borderId="2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4" borderId="0" xfId="1" applyFont="1" applyAlignment="1" applyProtection="1">
      <alignment horizontal="center" vertical="center"/>
      <protection locked="0"/>
    </xf>
    <xf numFmtId="0" fontId="7" fillId="7" borderId="0" xfId="1" applyFont="1" applyFill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" xfId="0" quotePrefix="1" applyFont="1" applyFill="1" applyBorder="1" applyAlignment="1" applyProtection="1">
      <alignment horizontal="center" vertical="center"/>
    </xf>
    <xf numFmtId="0" fontId="2" fillId="0" borderId="6" xfId="0" quotePrefix="1" applyFont="1" applyFill="1" applyBorder="1" applyAlignment="1" applyProtection="1">
      <alignment horizontal="center" vertical="center"/>
    </xf>
    <xf numFmtId="0" fontId="2" fillId="0" borderId="5" xfId="0" quotePrefix="1" applyFont="1" applyFill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2" fillId="0" borderId="16" xfId="0" quotePrefix="1" applyFont="1" applyFill="1" applyBorder="1" applyAlignment="1" applyProtection="1">
      <alignment horizontal="center" vertical="center"/>
    </xf>
    <xf numFmtId="0" fontId="2" fillId="0" borderId="14" xfId="0" quotePrefix="1" applyFont="1" applyFill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7" borderId="33" xfId="0" applyFont="1" applyFill="1" applyBorder="1" applyAlignment="1" applyProtection="1">
      <alignment horizontal="center" vertical="center"/>
    </xf>
    <xf numFmtId="0" fontId="7" fillId="7" borderId="14" xfId="0" applyFont="1" applyFill="1" applyBorder="1" applyAlignment="1" applyProtection="1">
      <alignment horizontal="center" vertical="center"/>
    </xf>
    <xf numFmtId="0" fontId="2" fillId="0" borderId="17" xfId="0" quotePrefix="1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2" fillId="0" borderId="33" xfId="0" quotePrefix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7" fillId="3" borderId="33" xfId="0" applyFont="1" applyFill="1" applyBorder="1" applyAlignment="1" applyProtection="1">
      <alignment horizontal="center" vertical="center"/>
    </xf>
    <xf numFmtId="0" fontId="3" fillId="0" borderId="33" xfId="0" quotePrefix="1" applyFont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3" fillId="0" borderId="17" xfId="0" quotePrefix="1" applyFont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24" xfId="0" quotePrefix="1" applyFont="1" applyFill="1" applyBorder="1" applyAlignment="1" applyProtection="1">
      <alignment horizontal="center" vertical="center"/>
    </xf>
    <xf numFmtId="0" fontId="2" fillId="0" borderId="32" xfId="0" quotePrefix="1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8" borderId="16" xfId="0" applyFont="1" applyFill="1" applyBorder="1" applyAlignment="1" applyProtection="1">
      <alignment horizontal="center" vertical="center"/>
    </xf>
    <xf numFmtId="0" fontId="7" fillId="6" borderId="8" xfId="0" quotePrefix="1" applyFont="1" applyFill="1" applyBorder="1" applyAlignment="1" applyProtection="1">
      <alignment horizontal="center" vertical="center"/>
    </xf>
    <xf numFmtId="0" fontId="7" fillId="8" borderId="41" xfId="0" applyFont="1" applyFill="1" applyBorder="1" applyAlignment="1" applyProtection="1">
      <alignment horizontal="center" vertical="center"/>
    </xf>
    <xf numFmtId="0" fontId="7" fillId="3" borderId="14" xfId="0" quotePrefix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3" fillId="0" borderId="2" xfId="0" quotePrefix="1" applyFont="1" applyBorder="1" applyAlignment="1" applyProtection="1">
      <alignment horizontal="center" vertical="center"/>
    </xf>
    <xf numFmtId="0" fontId="13" fillId="0" borderId="3" xfId="0" quotePrefix="1" applyFont="1" applyBorder="1" applyAlignment="1" applyProtection="1">
      <alignment horizontal="center" vertical="center"/>
    </xf>
    <xf numFmtId="0" fontId="3" fillId="0" borderId="8" xfId="0" quotePrefix="1" applyFont="1" applyBorder="1" applyAlignment="1" applyProtection="1">
      <alignment horizontal="center" vertical="center"/>
    </xf>
    <xf numFmtId="0" fontId="3" fillId="0" borderId="9" xfId="0" quotePrefix="1" applyFont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3" fillId="0" borderId="16" xfId="0" quotePrefix="1" applyFont="1" applyBorder="1" applyAlignment="1" applyProtection="1">
      <alignment horizontal="center" vertical="center"/>
    </xf>
    <xf numFmtId="0" fontId="3" fillId="0" borderId="14" xfId="0" quotePrefix="1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7" fillId="8" borderId="55" xfId="0" applyFont="1" applyFill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horizontal="center" vertical="center"/>
    </xf>
    <xf numFmtId="0" fontId="7" fillId="5" borderId="14" xfId="0" applyFont="1" applyFill="1" applyBorder="1" applyAlignment="1" applyProtection="1">
      <alignment horizontal="center" vertical="center"/>
    </xf>
    <xf numFmtId="0" fontId="7" fillId="5" borderId="16" xfId="0" applyFont="1" applyFill="1" applyBorder="1" applyAlignment="1" applyProtection="1">
      <alignment horizontal="center" vertical="center"/>
    </xf>
    <xf numFmtId="0" fontId="7" fillId="5" borderId="33" xfId="0" applyFont="1" applyFill="1" applyBorder="1" applyAlignment="1" applyProtection="1">
      <alignment horizontal="center" vertical="center"/>
    </xf>
    <xf numFmtId="0" fontId="7" fillId="5" borderId="43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0" fontId="2" fillId="0" borderId="44" xfId="0" quotePrefix="1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0" fontId="7" fillId="7" borderId="43" xfId="0" applyFont="1" applyFill="1" applyBorder="1" applyAlignment="1" applyProtection="1">
      <alignment horizontal="center" vertical="center"/>
    </xf>
    <xf numFmtId="0" fontId="7" fillId="7" borderId="8" xfId="0" quotePrefix="1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3" fillId="0" borderId="15" xfId="0" quotePrefix="1" applyFont="1" applyBorder="1" applyAlignment="1" applyProtection="1">
      <alignment horizontal="center" vertical="center"/>
    </xf>
    <xf numFmtId="0" fontId="0" fillId="0" borderId="0" xfId="0" applyProtection="1"/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3" fillId="0" borderId="3" xfId="0" quotePrefix="1" applyFont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center" vertical="center"/>
      <protection locked="0"/>
    </xf>
    <xf numFmtId="0" fontId="7" fillId="8" borderId="52" xfId="0" applyFont="1" applyFill="1" applyBorder="1" applyAlignment="1" applyProtection="1">
      <alignment horizontal="center" vertical="center"/>
    </xf>
    <xf numFmtId="0" fontId="7" fillId="8" borderId="43" xfId="0" applyFont="1" applyFill="1" applyBorder="1" applyAlignment="1" applyProtection="1">
      <alignment horizontal="center" vertical="center"/>
    </xf>
    <xf numFmtId="0" fontId="2" fillId="0" borderId="28" xfId="0" quotePrefix="1" applyFont="1" applyFill="1" applyBorder="1" applyAlignment="1" applyProtection="1">
      <alignment horizontal="center" vertical="center"/>
    </xf>
    <xf numFmtId="0" fontId="7" fillId="3" borderId="33" xfId="0" quotePrefix="1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52" xfId="0" quotePrefix="1" applyFont="1" applyFill="1" applyBorder="1" applyAlignment="1" applyProtection="1">
      <alignment horizontal="center" vertical="center"/>
    </xf>
    <xf numFmtId="0" fontId="7" fillId="3" borderId="23" xfId="0" quotePrefix="1" applyFont="1" applyFill="1" applyBorder="1" applyAlignment="1" applyProtection="1">
      <alignment horizontal="center" vertical="center"/>
    </xf>
    <xf numFmtId="0" fontId="7" fillId="8" borderId="14" xfId="0" applyFont="1" applyFill="1" applyBorder="1" applyAlignment="1" applyProtection="1">
      <alignment horizontal="center" vertical="center"/>
    </xf>
    <xf numFmtId="0" fontId="2" fillId="0" borderId="35" xfId="0" quotePrefix="1" applyFont="1" applyFill="1" applyBorder="1" applyAlignment="1" applyProtection="1">
      <alignment horizontal="center" vertical="center"/>
    </xf>
    <xf numFmtId="0" fontId="2" fillId="0" borderId="40" xfId="0" quotePrefix="1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60" xfId="0" quotePrefix="1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38" xfId="0" quotePrefix="1" applyFont="1" applyFill="1" applyBorder="1" applyAlignment="1" applyProtection="1">
      <alignment horizontal="center" vertical="center"/>
    </xf>
    <xf numFmtId="0" fontId="2" fillId="0" borderId="37" xfId="0" quotePrefix="1" applyFont="1" applyFill="1" applyBorder="1" applyAlignment="1" applyProtection="1">
      <alignment horizontal="center" vertical="center"/>
    </xf>
    <xf numFmtId="0" fontId="2" fillId="0" borderId="61" xfId="0" quotePrefix="1" applyFont="1" applyFill="1" applyBorder="1" applyAlignment="1" applyProtection="1">
      <alignment horizontal="center" vertical="center"/>
    </xf>
    <xf numFmtId="0" fontId="2" fillId="0" borderId="25" xfId="0" quotePrefix="1" applyFont="1" applyFill="1" applyBorder="1" applyAlignment="1" applyProtection="1">
      <alignment horizontal="center" vertical="center"/>
    </xf>
    <xf numFmtId="0" fontId="3" fillId="0" borderId="29" xfId="0" quotePrefix="1" applyFont="1" applyBorder="1" applyAlignment="1" applyProtection="1">
      <alignment horizontal="center" vertical="center"/>
    </xf>
    <xf numFmtId="0" fontId="2" fillId="9" borderId="52" xfId="0" applyFont="1" applyFill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9" borderId="14" xfId="0" applyFont="1" applyFill="1" applyBorder="1" applyAlignment="1" applyProtection="1">
      <alignment horizontal="center" vertical="center"/>
    </xf>
    <xf numFmtId="0" fontId="2" fillId="9" borderId="16" xfId="0" applyFont="1" applyFill="1" applyBorder="1" applyAlignment="1" applyProtection="1">
      <alignment horizontal="center" vertical="center"/>
    </xf>
    <xf numFmtId="0" fontId="7" fillId="7" borderId="4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6" xfId="0" quotePrefix="1" applyFont="1" applyFill="1" applyBorder="1" applyAlignment="1" applyProtection="1">
      <alignment horizontal="center" vertical="center"/>
      <protection locked="0"/>
    </xf>
    <xf numFmtId="0" fontId="2" fillId="10" borderId="16" xfId="0" applyFont="1" applyFill="1" applyBorder="1" applyAlignment="1" applyProtection="1">
      <alignment horizontal="center" vertical="center" wrapText="1"/>
      <protection locked="0"/>
    </xf>
    <xf numFmtId="0" fontId="2" fillId="10" borderId="14" xfId="0" applyFont="1" applyFill="1" applyBorder="1" applyAlignment="1" applyProtection="1">
      <alignment horizontal="center" vertical="center" wrapText="1"/>
      <protection locked="0"/>
    </xf>
    <xf numFmtId="0" fontId="2" fillId="0" borderId="26" xfId="0" quotePrefix="1" applyFont="1" applyFill="1" applyBorder="1" applyAlignment="1" applyProtection="1">
      <alignment horizontal="center" vertical="center"/>
    </xf>
    <xf numFmtId="0" fontId="2" fillId="0" borderId="33" xfId="0" quotePrefix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7" fillId="8" borderId="8" xfId="0" quotePrefix="1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2" fillId="0" borderId="8" xfId="0" quotePrefix="1" applyFont="1" applyBorder="1" applyAlignment="1" applyProtection="1">
      <alignment horizontal="center" vertical="center"/>
    </xf>
    <xf numFmtId="0" fontId="10" fillId="0" borderId="16" xfId="0" quotePrefix="1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2" fillId="0" borderId="0" xfId="0" applyFont="1" applyBorder="1" applyProtection="1">
      <protection locked="0"/>
    </xf>
    <xf numFmtId="0" fontId="2" fillId="0" borderId="0" xfId="0" applyFont="1" applyBorder="1"/>
    <xf numFmtId="0" fontId="6" fillId="0" borderId="0" xfId="0" applyFont="1" applyBorder="1" applyAlignment="1" applyProtection="1">
      <alignment horizontal="center" vertical="center"/>
      <protection locked="0"/>
    </xf>
    <xf numFmtId="0" fontId="7" fillId="7" borderId="14" xfId="0" quotePrefix="1" applyFont="1" applyFill="1" applyBorder="1" applyAlignment="1" applyProtection="1">
      <alignment horizontal="center" vertical="center"/>
    </xf>
    <xf numFmtId="164" fontId="2" fillId="0" borderId="16" xfId="0" quotePrefix="1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64" fontId="2" fillId="0" borderId="17" xfId="0" quotePrefix="1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/>
    </xf>
    <xf numFmtId="0" fontId="2" fillId="0" borderId="58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164" fontId="2" fillId="0" borderId="14" xfId="0" quotePrefix="1" applyNumberFormat="1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</xf>
    <xf numFmtId="0" fontId="2" fillId="0" borderId="10" xfId="0" quotePrefix="1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  <protection locked="0"/>
    </xf>
    <xf numFmtId="164" fontId="2" fillId="0" borderId="12" xfId="0" quotePrefix="1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3" fillId="0" borderId="4" xfId="0" quotePrefix="1" applyFont="1" applyBorder="1" applyAlignment="1" applyProtection="1">
      <alignment horizontal="center" vertical="center"/>
    </xf>
    <xf numFmtId="0" fontId="13" fillId="0" borderId="5" xfId="0" quotePrefix="1" applyFont="1" applyBorder="1" applyAlignment="1" applyProtection="1">
      <alignment horizontal="center" vertical="center"/>
    </xf>
    <xf numFmtId="0" fontId="13" fillId="0" borderId="6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3" xfId="0" quotePrefix="1" applyFont="1" applyBorder="1" applyAlignment="1" applyProtection="1">
      <alignment horizontal="center" vertical="center"/>
    </xf>
    <xf numFmtId="0" fontId="3" fillId="0" borderId="5" xfId="0" quotePrefix="1" applyFont="1" applyBorder="1" applyAlignment="1" applyProtection="1">
      <alignment horizontal="center" vertical="center"/>
    </xf>
    <xf numFmtId="0" fontId="3" fillId="0" borderId="6" xfId="0" quotePrefix="1" applyFont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  <xf numFmtId="0" fontId="7" fillId="8" borderId="16" xfId="0" quotePrefix="1" applyFont="1" applyFill="1" applyBorder="1" applyAlignment="1" applyProtection="1">
      <alignment horizontal="center" vertical="center"/>
    </xf>
    <xf numFmtId="0" fontId="2" fillId="0" borderId="13" xfId="0" quotePrefix="1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quotePrefix="1" applyFont="1" applyFill="1" applyBorder="1" applyAlignment="1" applyProtection="1">
      <alignment horizontal="center" vertical="center"/>
      <protection locked="0"/>
    </xf>
    <xf numFmtId="0" fontId="7" fillId="7" borderId="33" xfId="0" quotePrefix="1" applyFont="1" applyFill="1" applyBorder="1" applyAlignment="1" applyProtection="1">
      <alignment horizontal="center" vertical="center"/>
    </xf>
    <xf numFmtId="0" fontId="3" fillId="0" borderId="26" xfId="0" quotePrefix="1" applyFont="1" applyBorder="1" applyAlignment="1" applyProtection="1">
      <alignment horizontal="center" vertical="center"/>
    </xf>
    <xf numFmtId="0" fontId="13" fillId="0" borderId="17" xfId="0" quotePrefix="1" applyFont="1" applyBorder="1" applyAlignment="1" applyProtection="1">
      <alignment horizontal="center" vertical="center"/>
    </xf>
    <xf numFmtId="0" fontId="13" fillId="0" borderId="14" xfId="0" quotePrefix="1" applyFont="1" applyBorder="1" applyAlignment="1" applyProtection="1">
      <alignment horizontal="center" vertical="center"/>
    </xf>
    <xf numFmtId="0" fontId="7" fillId="5" borderId="16" xfId="0" quotePrefix="1" applyFont="1" applyFill="1" applyBorder="1" applyAlignment="1" applyProtection="1">
      <alignment horizontal="center" vertical="center"/>
    </xf>
    <xf numFmtId="0" fontId="7" fillId="3" borderId="16" xfId="0" quotePrefix="1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7" fillId="5" borderId="26" xfId="0" applyFont="1" applyFill="1" applyBorder="1" applyAlignment="1" applyProtection="1">
      <alignment horizontal="center" vertical="center"/>
    </xf>
    <xf numFmtId="0" fontId="7" fillId="5" borderId="52" xfId="0" applyFont="1" applyFill="1" applyBorder="1" applyAlignment="1" applyProtection="1">
      <alignment horizontal="center" vertical="center"/>
    </xf>
    <xf numFmtId="0" fontId="7" fillId="5" borderId="41" xfId="0" applyFont="1" applyFill="1" applyBorder="1" applyAlignment="1" applyProtection="1">
      <alignment horizontal="center" vertical="center"/>
    </xf>
    <xf numFmtId="0" fontId="7" fillId="5" borderId="8" xfId="0" quotePrefix="1" applyFont="1" applyFill="1" applyBorder="1" applyAlignment="1" applyProtection="1">
      <alignment horizontal="center" vertical="center"/>
    </xf>
    <xf numFmtId="0" fontId="7" fillId="5" borderId="41" xfId="0" quotePrefix="1" applyFont="1" applyFill="1" applyBorder="1" applyAlignment="1" applyProtection="1">
      <alignment horizontal="center" vertical="center"/>
    </xf>
    <xf numFmtId="15" fontId="19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19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4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5" borderId="34" xfId="0" quotePrefix="1" applyFont="1" applyFill="1" applyBorder="1" applyAlignment="1" applyProtection="1">
      <alignment horizontal="center" vertical="center"/>
    </xf>
    <xf numFmtId="0" fontId="2" fillId="0" borderId="14" xfId="0" quotePrefix="1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7" fillId="5" borderId="14" xfId="0" quotePrefix="1" applyFont="1" applyFill="1" applyBorder="1" applyAlignment="1" applyProtection="1">
      <alignment horizontal="center" vertical="center"/>
    </xf>
    <xf numFmtId="0" fontId="7" fillId="5" borderId="33" xfId="0" quotePrefix="1" applyFont="1" applyFill="1" applyBorder="1" applyAlignment="1" applyProtection="1">
      <alignment horizontal="center" vertical="center"/>
    </xf>
    <xf numFmtId="0" fontId="3" fillId="0" borderId="53" xfId="0" quotePrefix="1" applyFont="1" applyBorder="1" applyAlignment="1" applyProtection="1">
      <alignment horizontal="center" vertical="center"/>
    </xf>
    <xf numFmtId="0" fontId="3" fillId="0" borderId="54" xfId="0" quotePrefix="1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7" fillId="6" borderId="35" xfId="0" applyFont="1" applyFill="1" applyBorder="1" applyAlignment="1" applyProtection="1">
      <alignment horizontal="center" vertical="center"/>
      <protection locked="0"/>
    </xf>
    <xf numFmtId="0" fontId="7" fillId="6" borderId="36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8" borderId="15" xfId="0" applyFont="1" applyFill="1" applyBorder="1" applyAlignment="1" applyProtection="1">
      <alignment horizontal="center" vertical="center"/>
      <protection locked="0"/>
    </xf>
    <xf numFmtId="0" fontId="7" fillId="8" borderId="56" xfId="0" applyFont="1" applyFill="1" applyBorder="1" applyAlignment="1" applyProtection="1">
      <alignment horizontal="center" vertical="center"/>
      <protection locked="0"/>
    </xf>
    <xf numFmtId="0" fontId="2" fillId="0" borderId="43" xfId="0" quotePrefix="1" applyFont="1" applyFill="1" applyBorder="1" applyAlignment="1" applyProtection="1">
      <alignment horizontal="center" vertical="center"/>
      <protection locked="0"/>
    </xf>
    <xf numFmtId="164" fontId="2" fillId="0" borderId="1" xfId="0" quotePrefix="1" applyNumberFormat="1" applyFont="1" applyFill="1" applyBorder="1" applyAlignment="1" applyProtection="1">
      <alignment horizontal="center" vertical="center"/>
    </xf>
    <xf numFmtId="0" fontId="2" fillId="12" borderId="39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 vertical="center"/>
    </xf>
    <xf numFmtId="0" fontId="2" fillId="8" borderId="39" xfId="0" applyFont="1" applyFill="1" applyBorder="1" applyAlignment="1" applyProtection="1">
      <alignment horizontal="center" vertical="center"/>
      <protection locked="0"/>
    </xf>
    <xf numFmtId="0" fontId="2" fillId="0" borderId="16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3" fillId="0" borderId="43" xfId="0" quotePrefix="1" applyFont="1" applyBorder="1" applyAlignment="1" applyProtection="1">
      <alignment horizontal="center" vertical="center"/>
    </xf>
    <xf numFmtId="0" fontId="3" fillId="0" borderId="52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15" fillId="0" borderId="52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0" fillId="0" borderId="23" xfId="0" applyBorder="1"/>
    <xf numFmtId="0" fontId="2" fillId="0" borderId="5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</xf>
    <xf numFmtId="0" fontId="14" fillId="0" borderId="26" xfId="0" quotePrefix="1" applyFont="1" applyBorder="1" applyAlignment="1" applyProtection="1">
      <alignment horizontal="center" vertical="center" wrapText="1"/>
      <protection locked="0"/>
    </xf>
    <xf numFmtId="0" fontId="2" fillId="0" borderId="52" xfId="0" quotePrefix="1" applyFont="1" applyBorder="1" applyAlignment="1" applyProtection="1">
      <alignment horizontal="center" vertical="center"/>
      <protection locked="0"/>
    </xf>
    <xf numFmtId="0" fontId="2" fillId="0" borderId="33" xfId="0" quotePrefix="1" applyFont="1" applyBorder="1" applyAlignment="1" applyProtection="1">
      <alignment horizontal="center" vertical="center"/>
      <protection locked="0"/>
    </xf>
    <xf numFmtId="0" fontId="2" fillId="0" borderId="26" xfId="0" quotePrefix="1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>
      <alignment horizontal="center" vertical="center"/>
    </xf>
    <xf numFmtId="0" fontId="15" fillId="0" borderId="23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52" xfId="0" applyFont="1" applyBorder="1"/>
    <xf numFmtId="0" fontId="6" fillId="0" borderId="2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13" borderId="45" xfId="0" applyFont="1" applyFill="1" applyBorder="1" applyAlignment="1" applyProtection="1">
      <alignment horizontal="center" vertical="center"/>
      <protection locked="0"/>
    </xf>
    <xf numFmtId="0" fontId="2" fillId="14" borderId="0" xfId="0" applyFont="1" applyFill="1" applyAlignment="1" applyProtection="1">
      <alignment horizontal="center" vertical="center"/>
      <protection locked="0"/>
    </xf>
    <xf numFmtId="0" fontId="2" fillId="14" borderId="0" xfId="0" applyFont="1" applyFill="1" applyAlignment="1" applyProtection="1">
      <alignment horizontal="center" vertical="center"/>
    </xf>
    <xf numFmtId="0" fontId="2" fillId="13" borderId="65" xfId="0" applyFont="1" applyFill="1" applyBorder="1" applyAlignment="1" applyProtection="1">
      <alignment horizontal="center" vertical="center"/>
      <protection locked="0"/>
    </xf>
    <xf numFmtId="0" fontId="2" fillId="14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12" borderId="50" xfId="0" applyFont="1" applyFill="1" applyBorder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1" fillId="11" borderId="26" xfId="0" applyFont="1" applyFill="1" applyBorder="1" applyAlignment="1" applyProtection="1">
      <alignment horizontal="center" vertical="center"/>
      <protection locked="0"/>
    </xf>
    <xf numFmtId="0" fontId="13" fillId="0" borderId="27" xfId="0" quotePrefix="1" applyFont="1" applyBorder="1" applyAlignment="1" applyProtection="1">
      <alignment horizontal="center" vertical="center"/>
    </xf>
    <xf numFmtId="0" fontId="13" fillId="0" borderId="7" xfId="0" quotePrefix="1" applyFont="1" applyBorder="1" applyAlignment="1" applyProtection="1">
      <alignment horizontal="center" vertical="center"/>
    </xf>
    <xf numFmtId="0" fontId="13" fillId="0" borderId="31" xfId="0" quotePrefix="1" applyFont="1" applyBorder="1" applyAlignment="1" applyProtection="1">
      <alignment horizontal="center" vertical="center"/>
    </xf>
    <xf numFmtId="0" fontId="2" fillId="10" borderId="52" xfId="0" applyFont="1" applyFill="1" applyBorder="1" applyAlignment="1" applyProtection="1">
      <alignment horizontal="center" vertical="center"/>
      <protection locked="0"/>
    </xf>
    <xf numFmtId="0" fontId="3" fillId="0" borderId="16" xfId="0" quotePrefix="1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17" xfId="0" quotePrefix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4" xfId="0" quotePrefix="1" applyFont="1" applyFill="1" applyBorder="1" applyAlignment="1" applyProtection="1">
      <alignment horizontal="center" vertical="center"/>
    </xf>
    <xf numFmtId="0" fontId="3" fillId="0" borderId="57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12" borderId="0" xfId="0" applyFont="1" applyFill="1" applyAlignment="1" applyProtection="1">
      <alignment horizontal="center" vertical="center"/>
    </xf>
    <xf numFmtId="0" fontId="2" fillId="9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/>
    </xf>
    <xf numFmtId="0" fontId="3" fillId="0" borderId="27" xfId="0" quotePrefix="1" applyFont="1" applyBorder="1" applyAlignment="1" applyProtection="1">
      <alignment horizontal="center" vertical="center"/>
    </xf>
    <xf numFmtId="0" fontId="3" fillId="0" borderId="7" xfId="0" quotePrefix="1" applyFont="1" applyBorder="1" applyAlignment="1" applyProtection="1">
      <alignment horizontal="center" vertical="center"/>
    </xf>
    <xf numFmtId="0" fontId="3" fillId="0" borderId="31" xfId="0" quotePrefix="1" applyFont="1" applyBorder="1" applyAlignment="1" applyProtection="1">
      <alignment horizontal="center" vertical="center"/>
    </xf>
    <xf numFmtId="0" fontId="13" fillId="0" borderId="16" xfId="0" quotePrefix="1" applyFont="1" applyBorder="1" applyAlignment="1" applyProtection="1">
      <alignment horizontal="center" vertical="center"/>
    </xf>
    <xf numFmtId="0" fontId="2" fillId="12" borderId="19" xfId="0" applyFont="1" applyFill="1" applyBorder="1" applyAlignment="1" applyProtection="1">
      <alignment horizontal="center" vertical="center"/>
      <protection locked="0"/>
    </xf>
    <xf numFmtId="0" fontId="2" fillId="13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3" borderId="0" xfId="0" applyFill="1"/>
    <xf numFmtId="0" fontId="6" fillId="0" borderId="48" xfId="0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0" fillId="3" borderId="0" xfId="0" applyFill="1" applyProtection="1"/>
    <xf numFmtId="0" fontId="2" fillId="3" borderId="0" xfId="0" applyFont="1" applyFill="1" applyBorder="1" applyAlignment="1" applyProtection="1">
      <alignment horizontal="center" vertical="center"/>
      <protection locked="0"/>
    </xf>
    <xf numFmtId="0" fontId="13" fillId="0" borderId="35" xfId="0" quotePrefix="1" applyFont="1" applyBorder="1" applyAlignment="1" applyProtection="1">
      <alignment horizontal="center" vertical="center"/>
    </xf>
    <xf numFmtId="0" fontId="13" fillId="0" borderId="40" xfId="0" quotePrefix="1" applyFont="1" applyBorder="1" applyAlignment="1" applyProtection="1">
      <alignment horizontal="center" vertical="center"/>
    </xf>
    <xf numFmtId="0" fontId="13" fillId="0" borderId="38" xfId="0" quotePrefix="1" applyFont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Border="1" applyAlignment="1" applyProtection="1">
      <alignment horizontal="center" vertical="center"/>
    </xf>
    <xf numFmtId="0" fontId="3" fillId="0" borderId="41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1" fillId="11" borderId="52" xfId="0" applyFont="1" applyFill="1" applyBorder="1" applyAlignment="1" applyProtection="1">
      <alignment horizontal="center" vertical="center"/>
      <protection locked="0"/>
    </xf>
    <xf numFmtId="0" fontId="13" fillId="0" borderId="24" xfId="0" quotePrefix="1" applyFont="1" applyBorder="1" applyAlignment="1" applyProtection="1">
      <alignment horizontal="center" vertical="center"/>
    </xf>
    <xf numFmtId="0" fontId="13" fillId="0" borderId="25" xfId="0" quotePrefix="1" applyFont="1" applyBorder="1" applyAlignment="1" applyProtection="1">
      <alignment horizontal="center" vertical="center"/>
    </xf>
    <xf numFmtId="0" fontId="13" fillId="0" borderId="32" xfId="0" quotePrefix="1" applyFont="1" applyBorder="1" applyAlignment="1" applyProtection="1">
      <alignment horizontal="center" vertical="center"/>
    </xf>
    <xf numFmtId="0" fontId="3" fillId="0" borderId="34" xfId="0" quotePrefix="1" applyFont="1" applyBorder="1" applyAlignment="1" applyProtection="1">
      <alignment horizontal="center" vertical="center"/>
    </xf>
    <xf numFmtId="0" fontId="3" fillId="0" borderId="35" xfId="0" quotePrefix="1" applyFont="1" applyBorder="1" applyAlignment="1" applyProtection="1">
      <alignment horizontal="center" vertical="center"/>
    </xf>
    <xf numFmtId="0" fontId="3" fillId="0" borderId="40" xfId="0" quotePrefix="1" applyFont="1" applyBorder="1" applyAlignment="1" applyProtection="1">
      <alignment horizontal="center" vertical="center"/>
    </xf>
    <xf numFmtId="0" fontId="3" fillId="0" borderId="38" xfId="0" quotePrefix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3" fillId="0" borderId="55" xfId="0" quotePrefix="1" applyFont="1" applyBorder="1" applyAlignment="1" applyProtection="1">
      <alignment horizontal="center" vertical="center"/>
    </xf>
    <xf numFmtId="0" fontId="2" fillId="2" borderId="66" xfId="0" applyFont="1" applyFill="1" applyBorder="1" applyAlignment="1" applyProtection="1">
      <alignment horizontal="center" vertical="center"/>
      <protection locked="0"/>
    </xf>
    <xf numFmtId="0" fontId="21" fillId="11" borderId="3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" fillId="12" borderId="23" xfId="0" applyFont="1" applyFill="1" applyBorder="1" applyAlignment="1" applyProtection="1">
      <alignment horizontal="center" vertical="center"/>
      <protection locked="0"/>
    </xf>
    <xf numFmtId="0" fontId="3" fillId="0" borderId="37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9" borderId="26" xfId="0" applyFont="1" applyFill="1" applyBorder="1" applyAlignment="1" applyProtection="1">
      <alignment horizontal="center" vertical="center"/>
    </xf>
    <xf numFmtId="0" fontId="2" fillId="9" borderId="33" xfId="0" applyFont="1" applyFill="1" applyBorder="1" applyAlignment="1" applyProtection="1">
      <alignment horizontal="center" vertical="center"/>
    </xf>
    <xf numFmtId="0" fontId="7" fillId="9" borderId="14" xfId="0" quotePrefix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13" fillId="0" borderId="8" xfId="0" quotePrefix="1" applyFont="1" applyBorder="1" applyAlignment="1" applyProtection="1">
      <alignment horizontal="center" vertical="center"/>
    </xf>
    <xf numFmtId="0" fontId="13" fillId="0" borderId="9" xfId="0" quotePrefix="1" applyFont="1" applyBorder="1" applyAlignment="1" applyProtection="1">
      <alignment horizontal="center" vertical="center"/>
    </xf>
    <xf numFmtId="0" fontId="13" fillId="0" borderId="15" xfId="0" quotePrefix="1" applyFont="1" applyBorder="1" applyAlignment="1" applyProtection="1">
      <alignment horizontal="center" vertical="center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2" fillId="9" borderId="16" xfId="0" applyFont="1" applyFill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0" fillId="3" borderId="41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9" borderId="8" xfId="0" applyFont="1" applyFill="1" applyBorder="1" applyAlignment="1" applyProtection="1">
      <alignment horizontal="center" vertical="center"/>
    </xf>
    <xf numFmtId="0" fontId="7" fillId="9" borderId="52" xfId="0" applyFont="1" applyFill="1" applyBorder="1" applyAlignment="1" applyProtection="1">
      <alignment horizontal="center" vertical="center"/>
    </xf>
    <xf numFmtId="0" fontId="20" fillId="9" borderId="39" xfId="0" applyFont="1" applyFill="1" applyBorder="1" applyAlignment="1" applyProtection="1">
      <alignment horizontal="center" vertical="center"/>
      <protection locked="0"/>
    </xf>
    <xf numFmtId="0" fontId="7" fillId="15" borderId="16" xfId="0" quotePrefix="1" applyFont="1" applyFill="1" applyBorder="1" applyAlignment="1" applyProtection="1">
      <alignment horizontal="center" vertical="center"/>
      <protection locked="0"/>
    </xf>
    <xf numFmtId="0" fontId="7" fillId="15" borderId="17" xfId="0" applyFont="1" applyFill="1" applyBorder="1" applyAlignment="1" applyProtection="1">
      <alignment horizontal="center" vertical="center"/>
      <protection locked="0"/>
    </xf>
    <xf numFmtId="0" fontId="7" fillId="15" borderId="14" xfId="0" applyFont="1" applyFill="1" applyBorder="1" applyAlignment="1" applyProtection="1">
      <alignment horizontal="center" vertical="center"/>
      <protection locked="0"/>
    </xf>
    <xf numFmtId="0" fontId="25" fillId="16" borderId="16" xfId="0" applyFont="1" applyFill="1" applyBorder="1" applyAlignment="1" applyProtection="1">
      <alignment horizontal="center" vertical="center" wrapText="1"/>
    </xf>
    <xf numFmtId="0" fontId="25" fillId="16" borderId="17" xfId="0" applyFont="1" applyFill="1" applyBorder="1" applyAlignment="1" applyProtection="1">
      <alignment horizontal="center" vertical="center" wrapText="1"/>
    </xf>
    <xf numFmtId="0" fontId="25" fillId="16" borderId="14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2" fillId="0" borderId="32" xfId="0" quotePrefix="1" applyFont="1" applyFill="1" applyBorder="1" applyAlignment="1" applyProtection="1">
      <alignment horizontal="center" vertical="center"/>
      <protection locked="0"/>
    </xf>
    <xf numFmtId="0" fontId="2" fillId="0" borderId="28" xfId="0" quotePrefix="1" applyFont="1" applyFill="1" applyBorder="1" applyAlignment="1" applyProtection="1">
      <alignment horizontal="center" vertical="center"/>
      <protection locked="0"/>
    </xf>
    <xf numFmtId="0" fontId="2" fillId="0" borderId="44" xfId="0" quotePrefix="1" applyFont="1" applyFill="1" applyBorder="1" applyAlignment="1" applyProtection="1">
      <alignment horizontal="center" vertical="center"/>
      <protection locked="0"/>
    </xf>
    <xf numFmtId="0" fontId="7" fillId="8" borderId="16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13" borderId="23" xfId="0" applyFont="1" applyFill="1" applyBorder="1" applyAlignment="1" applyProtection="1">
      <alignment horizontal="center" vertical="center"/>
      <protection locked="0"/>
    </xf>
    <xf numFmtId="0" fontId="26" fillId="11" borderId="19" xfId="0" applyFont="1" applyFill="1" applyBorder="1" applyAlignment="1" applyProtection="1">
      <alignment horizontal="center" vertical="center"/>
      <protection locked="0"/>
    </xf>
    <xf numFmtId="0" fontId="2" fillId="0" borderId="5" xfId="0" quotePrefix="1" applyFont="1" applyBorder="1" applyAlignment="1" applyProtection="1">
      <alignment horizontal="center" vertical="center"/>
    </xf>
    <xf numFmtId="0" fontId="2" fillId="0" borderId="26" xfId="0" quotePrefix="1" applyFont="1" applyBorder="1" applyAlignment="1" applyProtection="1">
      <alignment horizontal="center" vertical="center"/>
    </xf>
    <xf numFmtId="0" fontId="2" fillId="0" borderId="6" xfId="0" quotePrefix="1" applyFont="1" applyBorder="1" applyAlignment="1" applyProtection="1">
      <alignment horizontal="center" vertical="center"/>
    </xf>
    <xf numFmtId="0" fontId="2" fillId="8" borderId="23" xfId="0" applyFont="1" applyFill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</xf>
    <xf numFmtId="0" fontId="21" fillId="11" borderId="23" xfId="0" applyFont="1" applyFill="1" applyBorder="1" applyAlignment="1" applyProtection="1">
      <alignment horizontal="center" vertical="center"/>
      <protection locked="0"/>
    </xf>
    <xf numFmtId="0" fontId="7" fillId="17" borderId="0" xfId="1" applyFont="1" applyFill="1" applyAlignment="1" applyProtection="1">
      <alignment horizontal="center" vertical="center"/>
      <protection locked="0"/>
    </xf>
    <xf numFmtId="0" fontId="7" fillId="17" borderId="0" xfId="0" applyFont="1" applyFill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</xf>
    <xf numFmtId="0" fontId="7" fillId="6" borderId="41" xfId="0" applyFont="1" applyFill="1" applyBorder="1" applyAlignment="1" applyProtection="1">
      <alignment horizontal="center" vertical="center"/>
    </xf>
    <xf numFmtId="0" fontId="7" fillId="9" borderId="41" xfId="0" quotePrefix="1" applyFont="1" applyFill="1" applyBorder="1" applyAlignment="1" applyProtection="1">
      <alignment horizontal="center" vertical="center"/>
    </xf>
    <xf numFmtId="0" fontId="7" fillId="18" borderId="14" xfId="0" applyFont="1" applyFill="1" applyBorder="1" applyAlignment="1" applyProtection="1">
      <alignment horizontal="center" vertical="center"/>
    </xf>
    <xf numFmtId="0" fontId="7" fillId="3" borderId="43" xfId="0" quotePrefix="1" applyFont="1" applyFill="1" applyBorder="1" applyAlignment="1" applyProtection="1">
      <alignment horizontal="center" vertical="center"/>
    </xf>
    <xf numFmtId="0" fontId="2" fillId="0" borderId="67" xfId="0" quotePrefix="1" applyFont="1" applyFill="1" applyBorder="1" applyAlignment="1" applyProtection="1">
      <alignment horizontal="center" vertical="center"/>
    </xf>
    <xf numFmtId="0" fontId="7" fillId="7" borderId="52" xfId="0" applyFont="1" applyFill="1" applyBorder="1" applyAlignment="1" applyProtection="1">
      <alignment horizontal="center" vertical="center"/>
    </xf>
    <xf numFmtId="0" fontId="7" fillId="6" borderId="52" xfId="0" applyFont="1" applyFill="1" applyBorder="1" applyAlignment="1" applyProtection="1">
      <alignment horizontal="center" vertical="center"/>
    </xf>
    <xf numFmtId="0" fontId="7" fillId="6" borderId="52" xfId="0" quotePrefix="1" applyFont="1" applyFill="1" applyBorder="1" applyAlignment="1" applyProtection="1">
      <alignment horizontal="center" vertical="center"/>
    </xf>
    <xf numFmtId="0" fontId="2" fillId="6" borderId="33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19" borderId="8" xfId="0" quotePrefix="1" applyFont="1" applyFill="1" applyBorder="1" applyAlignment="1" applyProtection="1">
      <alignment horizontal="center" vertical="center"/>
    </xf>
    <xf numFmtId="0" fontId="7" fillId="19" borderId="41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2" fillId="3" borderId="62" xfId="0" applyFont="1" applyFill="1" applyBorder="1" applyAlignment="1" applyProtection="1">
      <alignment horizontal="center" vertical="center"/>
      <protection locked="0"/>
    </xf>
    <xf numFmtId="0" fontId="12" fillId="3" borderId="63" xfId="0" applyFont="1" applyFill="1" applyBorder="1" applyAlignment="1" applyProtection="1">
      <alignment horizontal="center" vertical="center"/>
      <protection locked="0"/>
    </xf>
    <xf numFmtId="0" fontId="12" fillId="3" borderId="47" xfId="0" applyFont="1" applyFill="1" applyBorder="1" applyAlignment="1" applyProtection="1">
      <alignment horizontal="center" vertical="center"/>
      <protection locked="0"/>
    </xf>
    <xf numFmtId="0" fontId="2" fillId="14" borderId="62" xfId="0" applyFont="1" applyFill="1" applyBorder="1" applyAlignment="1" applyProtection="1">
      <alignment horizontal="center" vertical="center"/>
      <protection locked="0"/>
    </xf>
    <xf numFmtId="0" fontId="2" fillId="14" borderId="63" xfId="0" applyFont="1" applyFill="1" applyBorder="1" applyAlignment="1" applyProtection="1">
      <alignment horizontal="center" vertical="center"/>
      <protection locked="0"/>
    </xf>
    <xf numFmtId="0" fontId="2" fillId="14" borderId="47" xfId="0" applyFont="1" applyFill="1" applyBorder="1" applyAlignment="1" applyProtection="1">
      <alignment horizontal="center" vertical="center"/>
      <protection locked="0"/>
    </xf>
    <xf numFmtId="0" fontId="17" fillId="11" borderId="0" xfId="0" applyFont="1" applyFill="1" applyAlignment="1" applyProtection="1">
      <alignment horizontal="center" vertical="center"/>
    </xf>
    <xf numFmtId="0" fontId="11" fillId="9" borderId="0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3" borderId="62" xfId="0" applyFont="1" applyFill="1" applyBorder="1" applyAlignment="1" applyProtection="1">
      <alignment horizontal="center" vertical="center"/>
      <protection locked="0"/>
    </xf>
    <xf numFmtId="0" fontId="2" fillId="3" borderId="63" xfId="0" applyFont="1" applyFill="1" applyBorder="1" applyAlignment="1" applyProtection="1">
      <alignment horizontal="center" vertical="center"/>
      <protection locked="0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</cellXfs>
  <cellStyles count="2">
    <cellStyle name="Neutre" xfId="1" builtinId="28"/>
    <cellStyle name="Normal" xfId="0" builtinId="0"/>
  </cellStyles>
  <dxfs count="7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57D3FF"/>
      <color rgb="FF66FF33"/>
      <color rgb="FF00FFFF"/>
      <color rgb="FFFFEAA7"/>
      <color rgb="FFE5E0EC"/>
      <color rgb="FFFFEB9C"/>
      <color rgb="FFBCFABC"/>
      <color rgb="FF3FCDFF"/>
      <color rgb="FFFF0000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336776</xdr:colOff>
      <xdr:row>0</xdr:row>
      <xdr:rowOff>159319</xdr:rowOff>
    </xdr:from>
    <xdr:to>
      <xdr:col>24</xdr:col>
      <xdr:colOff>190499</xdr:colOff>
      <xdr:row>0</xdr:row>
      <xdr:rowOff>674121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45990" y="159319"/>
          <a:ext cx="5636759" cy="51480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  5 ou 6  EQ. G. contre G.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369663</xdr:colOff>
      <xdr:row>0</xdr:row>
      <xdr:rowOff>224518</xdr:rowOff>
    </xdr:from>
    <xdr:to>
      <xdr:col>22</xdr:col>
      <xdr:colOff>476250</xdr:colOff>
      <xdr:row>0</xdr:row>
      <xdr:rowOff>614589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62913" y="224518"/>
          <a:ext cx="5869212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23 ou 24 EQ. G. contre G.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433163</xdr:colOff>
      <xdr:row>0</xdr:row>
      <xdr:rowOff>154668</xdr:rowOff>
    </xdr:from>
    <xdr:to>
      <xdr:col>22</xdr:col>
      <xdr:colOff>466725</xdr:colOff>
      <xdr:row>0</xdr:row>
      <xdr:rowOff>536575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94663" y="154668"/>
          <a:ext cx="5891437" cy="38190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25 ou 26 EQ. G. contre G.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337913</xdr:colOff>
      <xdr:row>0</xdr:row>
      <xdr:rowOff>240393</xdr:rowOff>
    </xdr:from>
    <xdr:to>
      <xdr:col>22</xdr:col>
      <xdr:colOff>587375</xdr:colOff>
      <xdr:row>0</xdr:row>
      <xdr:rowOff>630464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751913" y="240393"/>
          <a:ext cx="6329587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27 ou 28 EQ. G. contre G.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95249</xdr:colOff>
      <xdr:row>0</xdr:row>
      <xdr:rowOff>121330</xdr:rowOff>
    </xdr:from>
    <xdr:to>
      <xdr:col>22</xdr:col>
      <xdr:colOff>460374</xdr:colOff>
      <xdr:row>0</xdr:row>
      <xdr:rowOff>541337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588624" y="121330"/>
          <a:ext cx="6000750" cy="42000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29 ou 30 EQ. G. contre G.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322832</xdr:colOff>
      <xdr:row>0</xdr:row>
      <xdr:rowOff>336436</xdr:rowOff>
    </xdr:from>
    <xdr:to>
      <xdr:col>22</xdr:col>
      <xdr:colOff>539750</xdr:colOff>
      <xdr:row>0</xdr:row>
      <xdr:rowOff>726507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895582" y="336436"/>
          <a:ext cx="5852543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31 ou 32 EQ. G. contre G.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312511</xdr:colOff>
      <xdr:row>0</xdr:row>
      <xdr:rowOff>143329</xdr:rowOff>
    </xdr:from>
    <xdr:to>
      <xdr:col>23</xdr:col>
      <xdr:colOff>340179</xdr:colOff>
      <xdr:row>0</xdr:row>
      <xdr:rowOff>610506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94511" y="143329"/>
          <a:ext cx="5769882" cy="46717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 7ou 8 EQ. G. contre G.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407760</xdr:colOff>
      <xdr:row>0</xdr:row>
      <xdr:rowOff>82097</xdr:rowOff>
    </xdr:from>
    <xdr:to>
      <xdr:col>22</xdr:col>
      <xdr:colOff>301625</xdr:colOff>
      <xdr:row>0</xdr:row>
      <xdr:rowOff>549274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64635" y="82097"/>
          <a:ext cx="6164490" cy="46717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 9 ou 10 EQ. G. contre G.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417286</xdr:colOff>
      <xdr:row>0</xdr:row>
      <xdr:rowOff>278947</xdr:rowOff>
    </xdr:from>
    <xdr:to>
      <xdr:col>35</xdr:col>
      <xdr:colOff>857250</xdr:colOff>
      <xdr:row>1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48411" y="278947"/>
          <a:ext cx="6948714" cy="419553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11 ou 12 EQ. G. contre G</a:t>
          </a:r>
          <a:r>
            <a:rPr lang="fr-FR" sz="18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217261</xdr:colOff>
      <xdr:row>0</xdr:row>
      <xdr:rowOff>199572</xdr:rowOff>
    </xdr:from>
    <xdr:to>
      <xdr:col>24</xdr:col>
      <xdr:colOff>120650</xdr:colOff>
      <xdr:row>0</xdr:row>
      <xdr:rowOff>796925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6011" y="199572"/>
          <a:ext cx="6253389" cy="597353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13 ou 14 EQ. G. contre G.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188689</xdr:colOff>
      <xdr:row>0</xdr:row>
      <xdr:rowOff>157843</xdr:rowOff>
    </xdr:from>
    <xdr:to>
      <xdr:col>24</xdr:col>
      <xdr:colOff>95251</xdr:colOff>
      <xdr:row>0</xdr:row>
      <xdr:rowOff>596900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58189" y="157843"/>
          <a:ext cx="6637562" cy="43905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15 ou 16 EQ. G. contre G.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401413</xdr:colOff>
      <xdr:row>0</xdr:row>
      <xdr:rowOff>176893</xdr:rowOff>
    </xdr:from>
    <xdr:to>
      <xdr:col>22</xdr:col>
      <xdr:colOff>539750</xdr:colOff>
      <xdr:row>0</xdr:row>
      <xdr:rowOff>566964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48663" y="176893"/>
          <a:ext cx="6440712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17 ou 18 EQ. G. contre G.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317500</xdr:colOff>
      <xdr:row>0</xdr:row>
      <xdr:rowOff>113393</xdr:rowOff>
    </xdr:from>
    <xdr:to>
      <xdr:col>34</xdr:col>
      <xdr:colOff>1146630</xdr:colOff>
      <xdr:row>0</xdr:row>
      <xdr:rowOff>503464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113625" y="113393"/>
          <a:ext cx="6877505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19 ou 20 EQ. G. contre G.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334738</xdr:colOff>
      <xdr:row>0</xdr:row>
      <xdr:rowOff>227693</xdr:rowOff>
    </xdr:from>
    <xdr:to>
      <xdr:col>22</xdr:col>
      <xdr:colOff>327480</xdr:colOff>
      <xdr:row>0</xdr:row>
      <xdr:rowOff>617764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85238" y="227693"/>
          <a:ext cx="5898242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21 ou 22 EQ. G. contre 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60"/>
  <sheetViews>
    <sheetView topLeftCell="A19" workbookViewId="0">
      <selection activeCell="A35" sqref="A35"/>
    </sheetView>
  </sheetViews>
  <sheetFormatPr baseColWidth="10" defaultRowHeight="18.75"/>
  <cols>
    <col min="1" max="1" width="105.28515625" style="13" customWidth="1"/>
    <col min="2" max="3" width="11.42578125" customWidth="1"/>
    <col min="4" max="4" width="37.28515625" style="161" customWidth="1"/>
    <col min="5" max="5" width="35.7109375" style="161" customWidth="1"/>
    <col min="6" max="16384" width="11.42578125" style="161"/>
  </cols>
  <sheetData>
    <row r="1" spans="1:1" ht="25.5" customHeight="1" thickBot="1">
      <c r="A1" s="276" t="s">
        <v>31</v>
      </c>
    </row>
    <row r="2" spans="1:1" ht="18" customHeight="1">
      <c r="A2" s="277" t="s">
        <v>23</v>
      </c>
    </row>
    <row r="3" spans="1:1" ht="18" customHeight="1" thickBot="1">
      <c r="A3" s="278" t="s">
        <v>24</v>
      </c>
    </row>
    <row r="4" spans="1:1" ht="12" customHeight="1" thickBot="1">
      <c r="A4" s="286"/>
    </row>
    <row r="5" spans="1:1" ht="18" customHeight="1">
      <c r="A5" s="277" t="s">
        <v>26</v>
      </c>
    </row>
    <row r="6" spans="1:1" ht="18" customHeight="1" thickBot="1">
      <c r="A6" s="279" t="s">
        <v>25</v>
      </c>
    </row>
    <row r="7" spans="1:1" ht="12" customHeight="1" thickBot="1">
      <c r="A7" s="286"/>
    </row>
    <row r="8" spans="1:1" ht="18" customHeight="1">
      <c r="A8" s="277" t="s">
        <v>28</v>
      </c>
    </row>
    <row r="9" spans="1:1" ht="18" customHeight="1" thickBot="1">
      <c r="A9" s="280" t="s">
        <v>27</v>
      </c>
    </row>
    <row r="10" spans="1:1" ht="12" customHeight="1" thickBot="1">
      <c r="A10" s="286"/>
    </row>
    <row r="11" spans="1:1" ht="18" customHeight="1">
      <c r="A11" s="277" t="s">
        <v>30</v>
      </c>
    </row>
    <row r="12" spans="1:1" ht="18" customHeight="1" thickBot="1">
      <c r="A12" s="279" t="s">
        <v>29</v>
      </c>
    </row>
    <row r="13" spans="1:1" ht="12" customHeight="1" thickBot="1">
      <c r="A13" s="286"/>
    </row>
    <row r="14" spans="1:1" ht="18" customHeight="1">
      <c r="A14" s="277" t="s">
        <v>35</v>
      </c>
    </row>
    <row r="15" spans="1:1" ht="18" customHeight="1">
      <c r="A15" s="282" t="s">
        <v>39</v>
      </c>
    </row>
    <row r="16" spans="1:1" ht="18" customHeight="1">
      <c r="A16" s="282" t="s">
        <v>38</v>
      </c>
    </row>
    <row r="17" spans="1:1" ht="18" customHeight="1">
      <c r="A17" s="284" t="s">
        <v>40</v>
      </c>
    </row>
    <row r="18" spans="1:1" ht="18" customHeight="1">
      <c r="A18" s="281" t="s">
        <v>36</v>
      </c>
    </row>
    <row r="19" spans="1:1" ht="18" customHeight="1" thickBot="1">
      <c r="A19" s="282" t="s">
        <v>37</v>
      </c>
    </row>
    <row r="20" spans="1:1" customFormat="1" ht="12" customHeight="1" thickBot="1">
      <c r="A20" s="285"/>
    </row>
    <row r="21" spans="1:1" ht="18" customHeight="1">
      <c r="A21" s="277" t="s">
        <v>41</v>
      </c>
    </row>
    <row r="22" spans="1:1" ht="18" customHeight="1">
      <c r="A22" s="286" t="s">
        <v>44</v>
      </c>
    </row>
    <row r="23" spans="1:1" ht="18" customHeight="1">
      <c r="A23" s="282" t="s">
        <v>43</v>
      </c>
    </row>
    <row r="24" spans="1:1" ht="18" customHeight="1">
      <c r="A24" s="284" t="s">
        <v>42</v>
      </c>
    </row>
    <row r="25" spans="1:1" ht="18" customHeight="1">
      <c r="A25" s="281" t="s">
        <v>45</v>
      </c>
    </row>
    <row r="26" spans="1:1" ht="18" customHeight="1" thickBot="1">
      <c r="A26" s="283" t="s">
        <v>46</v>
      </c>
    </row>
    <row r="27" spans="1:1" ht="12" customHeight="1" thickBot="1">
      <c r="A27" s="249"/>
    </row>
    <row r="28" spans="1:1" ht="18" customHeight="1">
      <c r="A28" s="287" t="s">
        <v>47</v>
      </c>
    </row>
    <row r="29" spans="1:1" ht="18" customHeight="1" thickBot="1">
      <c r="A29" s="280" t="s">
        <v>49</v>
      </c>
    </row>
    <row r="30" spans="1:1" ht="18" customHeight="1" thickBot="1">
      <c r="A30" s="249"/>
    </row>
    <row r="31" spans="1:1" ht="18" customHeight="1">
      <c r="A31" s="287" t="s">
        <v>48</v>
      </c>
    </row>
    <row r="32" spans="1:1" ht="18" customHeight="1" thickBot="1">
      <c r="A32" s="280" t="s">
        <v>50</v>
      </c>
    </row>
    <row r="33" spans="1:3" ht="12" customHeight="1" thickBot="1">
      <c r="A33" s="249"/>
    </row>
    <row r="34" spans="1:3" ht="18" customHeight="1">
      <c r="A34" s="287" t="s">
        <v>51</v>
      </c>
    </row>
    <row r="35" spans="1:3" ht="37.5" customHeight="1" thickBot="1">
      <c r="A35" s="288" t="s">
        <v>124</v>
      </c>
    </row>
    <row r="36" spans="1:3" ht="12" customHeight="1" thickBot="1">
      <c r="A36" s="249"/>
    </row>
    <row r="37" spans="1:3" ht="18" customHeight="1">
      <c r="A37" s="287" t="s">
        <v>56</v>
      </c>
    </row>
    <row r="38" spans="1:3" ht="18" customHeight="1" thickBot="1">
      <c r="A38" s="280" t="s">
        <v>52</v>
      </c>
    </row>
    <row r="39" spans="1:3" ht="12" customHeight="1" thickBot="1">
      <c r="A39" s="286"/>
    </row>
    <row r="40" spans="1:3" ht="18" customHeight="1">
      <c r="A40" s="277" t="s">
        <v>57</v>
      </c>
    </row>
    <row r="41" spans="1:3" ht="18" customHeight="1">
      <c r="A41" s="289" t="s">
        <v>53</v>
      </c>
    </row>
    <row r="42" spans="1:3" ht="18" customHeight="1">
      <c r="A42" s="290" t="s">
        <v>54</v>
      </c>
    </row>
    <row r="43" spans="1:3" ht="18" customHeight="1" thickBot="1">
      <c r="A43" s="291" t="s">
        <v>55</v>
      </c>
    </row>
    <row r="44" spans="1:3" ht="12" customHeight="1" thickBot="1">
      <c r="A44" s="286"/>
    </row>
    <row r="45" spans="1:3" ht="18" customHeight="1">
      <c r="A45" s="277" t="s">
        <v>58</v>
      </c>
    </row>
    <row r="46" spans="1:3" ht="18" customHeight="1" thickBot="1">
      <c r="A46" s="279" t="s">
        <v>59</v>
      </c>
    </row>
    <row r="47" spans="1:3" s="162" customFormat="1" ht="12" customHeight="1" thickBot="1">
      <c r="A47" s="295"/>
      <c r="B47"/>
      <c r="C47"/>
    </row>
    <row r="48" spans="1:3" s="162" customFormat="1" ht="18" customHeight="1">
      <c r="A48" s="293" t="s">
        <v>61</v>
      </c>
      <c r="B48"/>
      <c r="C48"/>
    </row>
    <row r="49" spans="1:3" s="162" customFormat="1" ht="18" customHeight="1" thickBot="1">
      <c r="A49" s="294" t="s">
        <v>60</v>
      </c>
      <c r="B49"/>
      <c r="C49"/>
    </row>
    <row r="50" spans="1:3" s="162" customFormat="1" ht="12" customHeight="1" thickBot="1">
      <c r="A50" s="295"/>
      <c r="B50"/>
      <c r="C50"/>
    </row>
    <row r="51" spans="1:3" s="162" customFormat="1" ht="18" customHeight="1">
      <c r="A51" s="292" t="s">
        <v>62</v>
      </c>
      <c r="B51"/>
      <c r="C51"/>
    </row>
    <row r="52" spans="1:3" ht="18" customHeight="1" thickBot="1">
      <c r="A52" s="291" t="s">
        <v>63</v>
      </c>
    </row>
    <row r="55" spans="1:3" customFormat="1" ht="15"/>
    <row r="56" spans="1:3" customFormat="1" ht="15"/>
    <row r="57" spans="1:3" customFormat="1" ht="15"/>
    <row r="58" spans="1:3" customFormat="1" ht="15"/>
    <row r="59" spans="1:3" customFormat="1" ht="15"/>
    <row r="60" spans="1:3" customFormat="1" ht="15"/>
  </sheetData>
  <pageMargins left="0.15748031496062992" right="0.19685039370078741" top="0.15748031496062992" bottom="0.43307086614173229" header="7.874015748031496E-2" footer="0.15748031496062992"/>
  <pageSetup paperSize="9" scale="95" orientation="portrait" horizontalDpi="4294967293" verticalDpi="0" r:id="rId1"/>
  <headerFooter>
    <oddFooter>&amp;L&amp;D&amp;C&amp;A&amp;RPage &amp;P</oddFooter>
  </headerFooter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66FF33"/>
  </sheetPr>
  <dimension ref="A1:AM50"/>
  <sheetViews>
    <sheetView zoomScale="60" zoomScaleNormal="60" workbookViewId="0">
      <selection activeCell="O24" sqref="O24"/>
    </sheetView>
  </sheetViews>
  <sheetFormatPr baseColWidth="10" defaultRowHeight="15"/>
  <cols>
    <col min="1" max="2" width="5.85546875" style="90" customWidth="1"/>
    <col min="3" max="3" width="30.42578125" style="90" customWidth="1"/>
    <col min="4" max="4" width="26.28515625" style="90" customWidth="1"/>
    <col min="5" max="5" width="12.7109375" style="90" customWidth="1"/>
    <col min="6" max="6" width="6" style="90" customWidth="1"/>
    <col min="7" max="7" width="5.85546875" style="90" customWidth="1"/>
    <col min="8" max="8" width="7.7109375" style="90" customWidth="1"/>
    <col min="9" max="9" width="31.42578125" style="90" customWidth="1"/>
    <col min="10" max="10" width="8.5703125" style="90" hidden="1" customWidth="1"/>
    <col min="11" max="11" width="9.85546875" style="90" customWidth="1"/>
    <col min="12" max="12" width="9.7109375" style="90" hidden="1" customWidth="1"/>
    <col min="13" max="13" width="7.42578125" style="90" customWidth="1"/>
    <col min="14" max="14" width="7.5703125" style="90" customWidth="1"/>
    <col min="15" max="15" width="31" style="90" customWidth="1"/>
    <col min="16" max="16" width="7.140625" style="90" hidden="1" customWidth="1"/>
    <col min="17" max="17" width="9.5703125" style="90" customWidth="1"/>
    <col min="18" max="18" width="8.5703125" style="90" hidden="1" customWidth="1"/>
    <col min="19" max="19" width="9" style="90" customWidth="1"/>
    <col min="20" max="20" width="8.140625" style="90" customWidth="1"/>
    <col min="21" max="21" width="30.85546875" style="90" customWidth="1"/>
    <col min="22" max="22" width="7.5703125" style="90" hidden="1" customWidth="1"/>
    <col min="23" max="23" width="9.85546875" style="90" customWidth="1"/>
    <col min="24" max="24" width="8.28515625" style="90" hidden="1" customWidth="1"/>
    <col min="25" max="25" width="5.85546875" style="90" customWidth="1"/>
    <col min="26" max="26" width="9.7109375" style="90" customWidth="1"/>
    <col min="27" max="27" width="30.7109375" style="90" customWidth="1"/>
    <col min="28" max="28" width="11.140625" style="90" customWidth="1"/>
    <col min="29" max="30" width="10.5703125" style="90" customWidth="1"/>
    <col min="31" max="31" width="9.85546875" style="90" customWidth="1"/>
    <col min="32" max="32" width="11.85546875" style="90" customWidth="1"/>
    <col min="33" max="33" width="13.140625" style="90" customWidth="1"/>
    <col min="34" max="34" width="12.85546875" style="90" customWidth="1"/>
    <col min="35" max="35" width="12.28515625" style="90" customWidth="1"/>
    <col min="36" max="36" width="31.7109375" style="90" customWidth="1"/>
    <col min="37" max="37" width="14.85546875" style="90" customWidth="1"/>
    <col min="38" max="38" width="11.5703125" style="90" customWidth="1"/>
    <col min="39" max="39" width="11.42578125" style="90" customWidth="1"/>
    <col min="40" max="40" width="11.42578125" style="90"/>
    <col min="41" max="41" width="10" style="90" customWidth="1"/>
    <col min="42" max="42" width="9.140625" style="90" customWidth="1"/>
    <col min="43" max="16384" width="11.42578125" style="90"/>
  </cols>
  <sheetData>
    <row r="1" spans="1:39" ht="63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243"/>
      <c r="M1" s="443"/>
      <c r="N1" s="243"/>
      <c r="O1" s="243"/>
      <c r="P1" s="243"/>
      <c r="Q1" s="243"/>
      <c r="R1" s="243"/>
      <c r="S1" s="243"/>
      <c r="T1" s="243"/>
      <c r="U1" s="243"/>
      <c r="V1" s="244"/>
      <c r="W1" s="243"/>
      <c r="X1" s="243"/>
      <c r="Y1" s="244"/>
      <c r="Z1" s="244"/>
      <c r="AA1" s="243"/>
      <c r="AB1" s="243"/>
      <c r="AC1" s="243"/>
      <c r="AD1" s="362"/>
      <c r="AE1" s="243"/>
      <c r="AF1" s="244"/>
      <c r="AG1" s="243"/>
      <c r="AH1" s="243"/>
      <c r="AI1" s="243"/>
      <c r="AJ1" s="13"/>
      <c r="AK1" s="243"/>
      <c r="AL1" s="243"/>
      <c r="AM1" s="13"/>
    </row>
    <row r="2" spans="1:39" ht="34.5" customHeight="1" thickBot="1">
      <c r="A2" s="441"/>
      <c r="B2" s="455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4"/>
      <c r="AG2" s="443"/>
      <c r="AH2" s="443"/>
      <c r="AI2" s="443"/>
      <c r="AJ2" s="13"/>
      <c r="AK2" s="443"/>
      <c r="AL2" s="443"/>
      <c r="AM2" s="13"/>
    </row>
    <row r="3" spans="1:39" ht="27.95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43"/>
      <c r="K3" s="243"/>
      <c r="L3" s="243"/>
      <c r="M3" s="443"/>
      <c r="N3" s="12"/>
      <c r="O3" s="11" t="s">
        <v>7</v>
      </c>
      <c r="P3" s="243"/>
      <c r="Q3" s="243"/>
      <c r="R3" s="243"/>
      <c r="S3" s="244"/>
      <c r="T3" s="12"/>
      <c r="U3" s="11" t="s">
        <v>8</v>
      </c>
      <c r="V3" s="27"/>
      <c r="W3" s="243"/>
      <c r="X3" s="243"/>
      <c r="Y3" s="243"/>
      <c r="Z3" s="243"/>
      <c r="AB3" s="496" t="s">
        <v>22</v>
      </c>
      <c r="AC3" s="497"/>
      <c r="AD3" s="498"/>
      <c r="AE3"/>
      <c r="AF3" s="91"/>
      <c r="AG3" s="91"/>
      <c r="AH3" s="89"/>
      <c r="AI3" s="493" t="s">
        <v>13</v>
      </c>
      <c r="AJ3" s="494"/>
      <c r="AK3" s="494"/>
      <c r="AL3" s="494"/>
      <c r="AM3" s="495"/>
    </row>
    <row r="4" spans="1:39" ht="27.95" customHeight="1" thickBot="1">
      <c r="A4" s="93"/>
      <c r="B4" s="346" t="s">
        <v>130</v>
      </c>
      <c r="C4" s="476" t="s">
        <v>125</v>
      </c>
      <c r="D4" s="95" t="s">
        <v>15</v>
      </c>
      <c r="E4" s="433" t="s">
        <v>84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43"/>
      <c r="Z4" s="243"/>
      <c r="AA4" s="472" t="s">
        <v>1</v>
      </c>
      <c r="AB4" s="398" t="s">
        <v>2</v>
      </c>
      <c r="AC4" s="470" t="s">
        <v>3</v>
      </c>
      <c r="AD4" s="465" t="s">
        <v>12</v>
      </c>
      <c r="AE4"/>
      <c r="AF4" s="179" t="s">
        <v>4</v>
      </c>
      <c r="AG4" s="361"/>
      <c r="AH4" s="305" t="s">
        <v>21</v>
      </c>
      <c r="AI4" s="320" t="s">
        <v>17</v>
      </c>
      <c r="AJ4" s="387" t="s">
        <v>1</v>
      </c>
      <c r="AK4" s="257" t="s">
        <v>2</v>
      </c>
      <c r="AL4" s="386" t="s">
        <v>3</v>
      </c>
      <c r="AM4" s="309" t="s">
        <v>12</v>
      </c>
    </row>
    <row r="5" spans="1:39" ht="27.95" customHeight="1">
      <c r="A5" s="98">
        <v>1</v>
      </c>
      <c r="B5" s="98"/>
      <c r="C5" s="265"/>
      <c r="D5" s="266"/>
      <c r="E5" s="434"/>
      <c r="G5" s="437">
        <v>1</v>
      </c>
      <c r="H5" s="503">
        <v>1</v>
      </c>
      <c r="I5" s="45" t="str">
        <f t="shared" ref="I5:I26" si="0">IF(ISNA(MATCH(G5,$E$5:$E$26,0)),"",INDEX($C$5:$C$26,MATCH(G5,$E$5:$E$26,0)))</f>
        <v/>
      </c>
      <c r="J5" s="45">
        <f>IF(K5+K6=0,0,IF(K5=K6,2,IF(K5&lt;K6,1,3)))</f>
        <v>0</v>
      </c>
      <c r="K5" s="150"/>
      <c r="L5" s="45">
        <f>SUM(K5-K6)</f>
        <v>0</v>
      </c>
      <c r="M5" s="448"/>
      <c r="N5" s="491">
        <v>11</v>
      </c>
      <c r="O5" s="17" t="str">
        <f>IF(K5=K6," ",IF(K5&gt;K6,I5,I6))</f>
        <v xml:space="preserve"> </v>
      </c>
      <c r="P5" s="72">
        <f>IF(Q5+Q6=0,0,IF(Q5=Q6,2,IF(Q5&lt;Q6,1,3)))</f>
        <v>0</v>
      </c>
      <c r="Q5" s="150"/>
      <c r="R5" s="45">
        <f>SUM(Q5-Q6)</f>
        <v>0</v>
      </c>
      <c r="S5" s="1"/>
      <c r="T5" s="491">
        <v>5</v>
      </c>
      <c r="U5" s="28" t="str">
        <f>IF(Q5=Q6," ",IF(Q5&gt;Q6,O5,O6))</f>
        <v xml:space="preserve"> </v>
      </c>
      <c r="V5" s="72">
        <f>IF(W5+W6=0,0,IF(W5=W6,2,IF(W5&lt;W6,1,3)))</f>
        <v>0</v>
      </c>
      <c r="W5" s="150"/>
      <c r="X5" s="45">
        <f>SUM(W5-W6)</f>
        <v>0</v>
      </c>
      <c r="Y5" s="243"/>
      <c r="Z5" s="14">
        <v>1</v>
      </c>
      <c r="AA5" s="8" t="str">
        <f>+I5</f>
        <v/>
      </c>
      <c r="AB5" s="260">
        <f t="shared" ref="AB5:AB26" si="1">SUM(IFERROR(VLOOKUP(AA5,I$5:L$26,2,0),0),IFERROR(VLOOKUP(AA5,O$5:R$26,2,0),0),IFERROR(VLOOKUP(AA5,U$5:X$26,2,0),0))</f>
        <v>0</v>
      </c>
      <c r="AC5" s="260">
        <f t="shared" ref="AC5:AC26" si="2">SUM(IFERROR(VLOOKUP(AA5,I$5:M$26,4,0),0),IFERROR(VLOOKUP(AA5,O$5:R$26,4,0),0),IFERROR(VLOOKUP(AA5,U$5:X$26,4,0),0))</f>
        <v>0</v>
      </c>
      <c r="AD5" s="471">
        <f t="shared" ref="AD5:AD26" si="3">SUM(IFERROR(VLOOKUP(AA5,I$5:L$26,3,0),0),IFERROR(VLOOKUP(AA5,O$5:R$26,3,0),0),IFERROR(VLOOKUP(AA5,U$5:X$26,3,0),0))</f>
        <v>0</v>
      </c>
      <c r="AE5"/>
      <c r="AF5" s="180" t="str">
        <f>IF(OR(AA5="",AB5="",AC5=""),"",RANK(AB5,$AB$5:$AB$26)+SUM(-AC5/100)-(+AD5/10000)+COUNTIF(AA$5:AA$26,"&lt;="&amp;AA5+1)/1000000+ROW()/100000000)</f>
        <v/>
      </c>
      <c r="AG5" s="113"/>
      <c r="AH5" s="68" t="str">
        <f>IF(AA5="","",SMALL(AF$5:AF$26,ROWS(AB$5:AB5)))</f>
        <v/>
      </c>
      <c r="AI5" s="84" t="str">
        <f>IF(AH5="","",1)</f>
        <v/>
      </c>
      <c r="AJ5" s="68" t="str">
        <f t="shared" ref="AJ5:AJ26" si="4">IF(OR(AA5="",AB5=""),"",INDEX($AA$5:$AA$26,MATCH(AH5,$AF$5:$AF$26,0)))</f>
        <v/>
      </c>
      <c r="AK5" s="374" t="str">
        <f t="shared" ref="AK5:AK26" si="5">IF(AA5="","",INDEX($AB$5:$AB$26,MATCH(AH5,$AF$5:$AF$26,0)))</f>
        <v/>
      </c>
      <c r="AL5" s="339" t="str">
        <f t="shared" ref="AL5:AL26" si="6">IF(AA5="","",INDEX($AC$5:$AC$26,MATCH(AH5,$AF$5:$AF$26,0)))</f>
        <v/>
      </c>
      <c r="AM5" s="339" t="str">
        <f t="shared" ref="AM5:AM26" si="7">IF(AA5="","",INDEX($AD$5:$AD$26,MATCH(AH5,$AF$5:$AF$26,0)))</f>
        <v/>
      </c>
    </row>
    <row r="6" spans="1:39" ht="27.95" customHeight="1" thickBot="1">
      <c r="A6" s="7">
        <v>2</v>
      </c>
      <c r="B6" s="7"/>
      <c r="C6" s="267"/>
      <c r="D6" s="268"/>
      <c r="E6" s="435"/>
      <c r="G6" s="438">
        <v>2</v>
      </c>
      <c r="H6" s="504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448"/>
      <c r="N6" s="492"/>
      <c r="O6" s="18" t="str">
        <f>IF(K7=K8," ",IF(K7&gt;K8,I7,I8))</f>
        <v xml:space="preserve"> </v>
      </c>
      <c r="P6" s="73">
        <f>IF(Q5+Q6=0,0,IF(Q5=Q6,2,IF(Q5&gt;Q6,1,3)))</f>
        <v>0</v>
      </c>
      <c r="Q6" s="151"/>
      <c r="R6" s="9">
        <f>SUM(Q6-Q5)</f>
        <v>0</v>
      </c>
      <c r="S6" s="1"/>
      <c r="T6" s="492"/>
      <c r="U6" s="33" t="str">
        <f>IF(Q7=Q8," ",IF(Q7&gt;Q8,O7,O8))</f>
        <v xml:space="preserve"> </v>
      </c>
      <c r="V6" s="73">
        <f>IF(W5+W6=0,0,IF(W5=W6,2,IF(W5&gt;W6,1,3)))</f>
        <v>0</v>
      </c>
      <c r="W6" s="151"/>
      <c r="X6" s="9">
        <f>SUM(W6-W5)</f>
        <v>0</v>
      </c>
      <c r="Y6" s="243"/>
      <c r="Z6" s="15">
        <v>2</v>
      </c>
      <c r="AA6" s="181" t="str">
        <f t="shared" ref="AA6:AA26" si="8">+I6</f>
        <v/>
      </c>
      <c r="AB6" s="153">
        <f t="shared" si="1"/>
        <v>0</v>
      </c>
      <c r="AC6" s="153">
        <f t="shared" si="2"/>
        <v>0</v>
      </c>
      <c r="AD6" s="467">
        <f t="shared" si="3"/>
        <v>0</v>
      </c>
      <c r="AE6"/>
      <c r="AF6" s="180" t="str">
        <f t="shared" ref="AF6:AF26" si="9">IF(OR(AA6="",AB6="",AC6=""),"",RANK(AB6,$AB$5:$AB$26)+SUM(-AC6/100)-(+AD6/10000)+COUNTIF(AA$5:AA$26,"&lt;="&amp;AA6+1)/1000000+ROW()/100000000)</f>
        <v/>
      </c>
      <c r="AG6" s="113"/>
      <c r="AH6" s="68" t="str">
        <f>IF(AA6="","",SMALL(AF$5:AF$26,ROWS(AB$5:AB6)))</f>
        <v/>
      </c>
      <c r="AI6" s="85" t="str">
        <f>IF(AH6="","",IF(AND(AK5=AK6,AL5=AL6,AM5=AM6),AI5,$AI$5+1))</f>
        <v/>
      </c>
      <c r="AJ6" s="70" t="str">
        <f t="shared" si="4"/>
        <v/>
      </c>
      <c r="AK6" s="85" t="str">
        <f t="shared" si="5"/>
        <v/>
      </c>
      <c r="AL6" s="205" t="str">
        <f t="shared" si="6"/>
        <v/>
      </c>
      <c r="AM6" s="205" t="str">
        <f t="shared" si="7"/>
        <v/>
      </c>
    </row>
    <row r="7" spans="1:39" ht="27.95" customHeight="1">
      <c r="A7" s="7">
        <v>3</v>
      </c>
      <c r="B7" s="7"/>
      <c r="C7" s="267"/>
      <c r="D7" s="268"/>
      <c r="E7" s="435"/>
      <c r="G7" s="438">
        <v>3</v>
      </c>
      <c r="H7" s="503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448"/>
      <c r="N7" s="491">
        <v>10</v>
      </c>
      <c r="O7" s="17" t="str">
        <f>IF(K9=K10," ",IF(K9&gt;K10,I9,I10))</f>
        <v xml:space="preserve"> </v>
      </c>
      <c r="P7" s="72">
        <f>IF(Q7+Q8=0,0,IF(Q7=Q8,2,IF(Q7&lt;Q8,1,3)))</f>
        <v>0</v>
      </c>
      <c r="Q7" s="150"/>
      <c r="R7" s="8">
        <f t="shared" ref="R7" si="11">SUM(Q7-Q8)</f>
        <v>0</v>
      </c>
      <c r="S7" s="1"/>
      <c r="T7" s="491">
        <v>4</v>
      </c>
      <c r="U7" s="17" t="str">
        <f>IF(Q9=Q10," ",IF(Q9&gt;Q10,O9,O10))</f>
        <v xml:space="preserve"> </v>
      </c>
      <c r="V7" s="72">
        <f>IF(W7+W8=0,0,IF(W7=W8,2,IF(W7&lt;W8,1,3)))</f>
        <v>0</v>
      </c>
      <c r="W7" s="150"/>
      <c r="X7" s="8">
        <f t="shared" ref="X7" si="12">SUM(W7-W8)</f>
        <v>0</v>
      </c>
      <c r="Y7" s="243"/>
      <c r="Z7" s="15">
        <v>3</v>
      </c>
      <c r="AA7" s="181" t="str">
        <f t="shared" si="8"/>
        <v/>
      </c>
      <c r="AB7" s="153">
        <f t="shared" si="1"/>
        <v>0</v>
      </c>
      <c r="AC7" s="153">
        <f t="shared" si="2"/>
        <v>0</v>
      </c>
      <c r="AD7" s="467">
        <f t="shared" si="3"/>
        <v>0</v>
      </c>
      <c r="AE7"/>
      <c r="AF7" s="180" t="str">
        <f t="shared" si="9"/>
        <v/>
      </c>
      <c r="AG7" s="113"/>
      <c r="AH7" s="68" t="str">
        <f>IF(AA7="","",SMALL(AF$5:AF$26,ROWS(AB$5:AB7)))</f>
        <v/>
      </c>
      <c r="AI7" s="85" t="str">
        <f>IF(AH7="","",IF(AND(AK6=AK7,AL6=AL7,AM6=AM7),AI6,$AI$5+2))</f>
        <v/>
      </c>
      <c r="AJ7" s="70" t="str">
        <f t="shared" si="4"/>
        <v/>
      </c>
      <c r="AK7" s="85" t="str">
        <f t="shared" si="5"/>
        <v/>
      </c>
      <c r="AL7" s="205" t="str">
        <f t="shared" si="6"/>
        <v/>
      </c>
      <c r="AM7" s="205" t="str">
        <f t="shared" si="7"/>
        <v/>
      </c>
    </row>
    <row r="8" spans="1:39" ht="27.95" customHeight="1" thickBot="1">
      <c r="A8" s="7">
        <v>4</v>
      </c>
      <c r="B8" s="7"/>
      <c r="C8" s="267"/>
      <c r="D8" s="268"/>
      <c r="E8" s="435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448"/>
      <c r="N8" s="492"/>
      <c r="O8" s="18" t="str">
        <f>IF(K11=K12," ",IF(K11&gt;K12,I11,I12))</f>
        <v xml:space="preserve"> </v>
      </c>
      <c r="P8" s="73">
        <f>IF(Q7+Q8=0,0,IF(Q7=Q8,2,IF(Q7&gt;Q8,1,3)))</f>
        <v>0</v>
      </c>
      <c r="Q8" s="151"/>
      <c r="R8" s="9">
        <f t="shared" ref="R8" si="14">SUM(Q8-Q7)</f>
        <v>0</v>
      </c>
      <c r="S8" s="1"/>
      <c r="T8" s="492"/>
      <c r="U8" s="33" t="str">
        <f>IF(Q11=Q12," ",IF(Q11&gt;Q12,O11,O12))</f>
        <v xml:space="preserve"> </v>
      </c>
      <c r="V8" s="73">
        <f>IF(W7+W8=0,0,IF(W7=W8,2,IF(W7&gt;W8,1,3)))</f>
        <v>0</v>
      </c>
      <c r="W8" s="151"/>
      <c r="X8" s="9">
        <f t="shared" ref="X8" si="15">SUM(W8-W7)</f>
        <v>0</v>
      </c>
      <c r="Y8" s="243"/>
      <c r="Z8" s="15">
        <v>4</v>
      </c>
      <c r="AA8" s="181" t="str">
        <f t="shared" si="8"/>
        <v/>
      </c>
      <c r="AB8" s="153">
        <f t="shared" si="1"/>
        <v>0</v>
      </c>
      <c r="AC8" s="153">
        <f t="shared" si="2"/>
        <v>0</v>
      </c>
      <c r="AD8" s="467">
        <f t="shared" si="3"/>
        <v>0</v>
      </c>
      <c r="AE8"/>
      <c r="AF8" s="180" t="str">
        <f t="shared" si="9"/>
        <v/>
      </c>
      <c r="AG8" s="113"/>
      <c r="AH8" s="68" t="str">
        <f>IF(AA8="","",SMALL(AF$5:AF$26,ROWS(AB$5:AB8)))</f>
        <v/>
      </c>
      <c r="AI8" s="85" t="str">
        <f>IF(AH8="","",IF(AND(AK7=AK8,AL7=AL8,AM7=AM8),AI7,$AI$5+3))</f>
        <v/>
      </c>
      <c r="AJ8" s="70" t="str">
        <f t="shared" si="4"/>
        <v/>
      </c>
      <c r="AK8" s="85" t="str">
        <f t="shared" si="5"/>
        <v/>
      </c>
      <c r="AL8" s="205" t="str">
        <f t="shared" si="6"/>
        <v/>
      </c>
      <c r="AM8" s="205" t="str">
        <f t="shared" si="7"/>
        <v/>
      </c>
    </row>
    <row r="9" spans="1:39" ht="27.95" customHeight="1">
      <c r="A9" s="7">
        <v>5</v>
      </c>
      <c r="B9" s="7"/>
      <c r="C9" s="267"/>
      <c r="D9" s="268"/>
      <c r="E9" s="435"/>
      <c r="G9" s="438">
        <v>5</v>
      </c>
      <c r="H9" s="503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6">SUM(K9-K10)</f>
        <v>0</v>
      </c>
      <c r="M9" s="448"/>
      <c r="N9" s="491">
        <v>9</v>
      </c>
      <c r="O9" s="17" t="str">
        <f>IF(K13=K14," ",IF(K13&gt;K14,I13,I14))</f>
        <v xml:space="preserve"> </v>
      </c>
      <c r="P9" s="72">
        <f>IF(Q9+Q10=0,0,IF(Q9=Q10,2,IF(Q9&lt;Q10,1,3)))</f>
        <v>0</v>
      </c>
      <c r="Q9" s="150"/>
      <c r="R9" s="8">
        <f t="shared" ref="R9" si="17">SUM(Q9-Q10)</f>
        <v>0</v>
      </c>
      <c r="S9" s="1"/>
      <c r="T9" s="491">
        <v>3</v>
      </c>
      <c r="U9" s="75" t="str">
        <f>IF(Q13=Q14," ",IF(Q13&gt;Q14,O13,O14))</f>
        <v xml:space="preserve"> </v>
      </c>
      <c r="V9" s="72">
        <f>IF(W9+W10=0,0,IF(W9=W10,2,IF(W9&lt;W10,1,3)))</f>
        <v>0</v>
      </c>
      <c r="W9" s="150"/>
      <c r="X9" s="8">
        <f t="shared" ref="X9" si="18">SUM(W9-W10)</f>
        <v>0</v>
      </c>
      <c r="Y9" s="243"/>
      <c r="Z9" s="15">
        <v>5</v>
      </c>
      <c r="AA9" s="181" t="str">
        <f t="shared" si="8"/>
        <v/>
      </c>
      <c r="AB9" s="153">
        <f t="shared" si="1"/>
        <v>0</v>
      </c>
      <c r="AC9" s="153">
        <f t="shared" si="2"/>
        <v>0</v>
      </c>
      <c r="AD9" s="467">
        <f t="shared" si="3"/>
        <v>0</v>
      </c>
      <c r="AE9"/>
      <c r="AF9" s="180" t="str">
        <f t="shared" si="9"/>
        <v/>
      </c>
      <c r="AG9" s="113"/>
      <c r="AH9" s="68" t="str">
        <f>IF(AA9="","",SMALL(AF$5:AF$26,ROWS(AB$5:AB9)))</f>
        <v/>
      </c>
      <c r="AI9" s="85" t="str">
        <f>IF(AH9="","",IF(AND(AK8=AK9,AL8=AL9,AM8=AM9),AI8,$AI$5+4))</f>
        <v/>
      </c>
      <c r="AJ9" s="70" t="str">
        <f t="shared" si="4"/>
        <v/>
      </c>
      <c r="AK9" s="85" t="str">
        <f t="shared" si="5"/>
        <v/>
      </c>
      <c r="AL9" s="205" t="str">
        <f t="shared" si="6"/>
        <v/>
      </c>
      <c r="AM9" s="205" t="str">
        <f t="shared" si="7"/>
        <v/>
      </c>
    </row>
    <row r="10" spans="1:39" ht="27.95" customHeight="1" thickBot="1">
      <c r="A10" s="7">
        <v>6</v>
      </c>
      <c r="B10" s="7"/>
      <c r="C10" s="267"/>
      <c r="D10" s="268"/>
      <c r="E10" s="435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448"/>
      <c r="N10" s="492"/>
      <c r="O10" s="18" t="str">
        <f>IF(K15=K16," ",IF(K15&gt;K16,I15,I16))</f>
        <v xml:space="preserve"> </v>
      </c>
      <c r="P10" s="73">
        <f>IF(Q9+Q10=0,0,IF(Q9=Q10,2,IF(Q9&gt;Q10,1,3)))</f>
        <v>0</v>
      </c>
      <c r="Q10" s="151"/>
      <c r="R10" s="9">
        <f t="shared" ref="R10" si="20">SUM(Q10-Q9)</f>
        <v>0</v>
      </c>
      <c r="S10" s="1"/>
      <c r="T10" s="492"/>
      <c r="U10" s="432" t="str">
        <f>IF(Q15=Q16," ",IF(Q15&gt;Q16,O15,#REF!))</f>
        <v xml:space="preserve"> </v>
      </c>
      <c r="V10" s="73">
        <f>IF(W9+W10=0,0,IF(W9=W10,2,IF(W9&gt;W10,1,3)))</f>
        <v>0</v>
      </c>
      <c r="W10" s="151"/>
      <c r="X10" s="9">
        <f t="shared" ref="X10" si="21">SUM(W10-W9)</f>
        <v>0</v>
      </c>
      <c r="Y10" s="243"/>
      <c r="Z10" s="15">
        <v>6</v>
      </c>
      <c r="AA10" s="181" t="str">
        <f t="shared" si="8"/>
        <v/>
      </c>
      <c r="AB10" s="153">
        <f t="shared" si="1"/>
        <v>0</v>
      </c>
      <c r="AC10" s="153">
        <f t="shared" si="2"/>
        <v>0</v>
      </c>
      <c r="AD10" s="467">
        <f t="shared" si="3"/>
        <v>0</v>
      </c>
      <c r="AE10"/>
      <c r="AF10" s="180" t="str">
        <f t="shared" si="9"/>
        <v/>
      </c>
      <c r="AG10" s="113"/>
      <c r="AH10" s="68" t="str">
        <f>IF(AA10="","",SMALL(AF$5:AF$26,ROWS(AB$5:AB10)))</f>
        <v/>
      </c>
      <c r="AI10" s="85" t="str">
        <f>IF(AH10="","",IF(AND(AK9=AK10,AL9=AL10,AM9=AM10),AI9,$AI$5+5))</f>
        <v/>
      </c>
      <c r="AJ10" s="70" t="str">
        <f t="shared" si="4"/>
        <v/>
      </c>
      <c r="AK10" s="85" t="str">
        <f t="shared" si="5"/>
        <v/>
      </c>
      <c r="AL10" s="205" t="str">
        <f t="shared" si="6"/>
        <v/>
      </c>
      <c r="AM10" s="205" t="str">
        <f t="shared" si="7"/>
        <v/>
      </c>
    </row>
    <row r="11" spans="1:39" ht="27.95" customHeight="1">
      <c r="A11" s="7">
        <v>7</v>
      </c>
      <c r="B11" s="7"/>
      <c r="C11" s="267"/>
      <c r="D11" s="268"/>
      <c r="E11" s="435"/>
      <c r="G11" s="438">
        <v>7</v>
      </c>
      <c r="H11" s="503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448"/>
      <c r="N11" s="491">
        <v>8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8">
        <f t="shared" ref="R11" si="23">SUM(Q11-Q12)</f>
        <v>0</v>
      </c>
      <c r="S11" s="1"/>
      <c r="T11" s="508">
        <v>2</v>
      </c>
      <c r="U11" s="103" t="str">
        <f>IF(Q5=Q6," ",IF(Q5&lt;Q6,O5,O6))</f>
        <v xml:space="preserve"> </v>
      </c>
      <c r="V11" s="72">
        <f>IF(W11+W12=0,0,IF(W11=W12,2,IF(W11&lt;W12,1,3)))</f>
        <v>0</v>
      </c>
      <c r="W11" s="150"/>
      <c r="X11" s="8">
        <f t="shared" ref="X11" si="24">SUM(W11-W12)</f>
        <v>0</v>
      </c>
      <c r="Y11" s="243"/>
      <c r="Z11" s="15">
        <v>7</v>
      </c>
      <c r="AA11" s="181" t="str">
        <f t="shared" si="8"/>
        <v/>
      </c>
      <c r="AB11" s="153">
        <f t="shared" si="1"/>
        <v>0</v>
      </c>
      <c r="AC11" s="153">
        <f t="shared" si="2"/>
        <v>0</v>
      </c>
      <c r="AD11" s="467">
        <f t="shared" si="3"/>
        <v>0</v>
      </c>
      <c r="AE11"/>
      <c r="AF11" s="180" t="str">
        <f t="shared" si="9"/>
        <v/>
      </c>
      <c r="AG11" s="113"/>
      <c r="AH11" s="68" t="str">
        <f>IF(AA11="","",SMALL(AF$5:AF$26,ROWS(AB$5:AB11)))</f>
        <v/>
      </c>
      <c r="AI11" s="85" t="str">
        <f>IF(AH11="","",IF(AND(AK10=AK11,AL10=AL11,AM10=AM11),AI10,$AI$5+6))</f>
        <v/>
      </c>
      <c r="AJ11" s="70" t="str">
        <f t="shared" si="4"/>
        <v/>
      </c>
      <c r="AK11" s="85" t="str">
        <f t="shared" si="5"/>
        <v/>
      </c>
      <c r="AL11" s="205" t="str">
        <f t="shared" si="6"/>
        <v/>
      </c>
      <c r="AM11" s="205" t="str">
        <f t="shared" si="7"/>
        <v/>
      </c>
    </row>
    <row r="12" spans="1:39" ht="27.95" customHeight="1" thickBot="1">
      <c r="A12" s="7">
        <v>8</v>
      </c>
      <c r="B12" s="7"/>
      <c r="C12" s="267"/>
      <c r="D12" s="268"/>
      <c r="E12" s="435"/>
      <c r="G12" s="438">
        <v>8</v>
      </c>
      <c r="H12" s="504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5">SUM(K12-K11)</f>
        <v>0</v>
      </c>
      <c r="M12" s="448"/>
      <c r="N12" s="492"/>
      <c r="O12" s="18" t="str">
        <f>IF(K19=K20," ",IF(K19&gt;K20,I19,I20))</f>
        <v xml:space="preserve"> </v>
      </c>
      <c r="P12" s="73">
        <f>IF(Q11+Q12=0,0,IF(Q11=Q12,2,IF(Q11&gt;Q12,1,3)))</f>
        <v>0</v>
      </c>
      <c r="Q12" s="151"/>
      <c r="R12" s="9">
        <f t="shared" ref="R12" si="26">SUM(Q12-Q11)</f>
        <v>0</v>
      </c>
      <c r="S12" s="1"/>
      <c r="T12" s="507"/>
      <c r="U12" s="102" t="str">
        <f>IF(Q7=Q8," ",IF(Q7&lt;Q8,O7,O8))</f>
        <v xml:space="preserve"> </v>
      </c>
      <c r="V12" s="73">
        <f>IF(W11+W12=0,0,IF(W11=W12,2,IF(W11&gt;W12,1,3)))</f>
        <v>0</v>
      </c>
      <c r="W12" s="151"/>
      <c r="X12" s="9">
        <f t="shared" ref="X12" si="27">SUM(W12-W11)</f>
        <v>0</v>
      </c>
      <c r="Y12" s="243"/>
      <c r="Z12" s="15">
        <v>8</v>
      </c>
      <c r="AA12" s="181" t="str">
        <f t="shared" si="8"/>
        <v/>
      </c>
      <c r="AB12" s="153">
        <f t="shared" si="1"/>
        <v>0</v>
      </c>
      <c r="AC12" s="153">
        <f t="shared" si="2"/>
        <v>0</v>
      </c>
      <c r="AD12" s="467">
        <f t="shared" si="3"/>
        <v>0</v>
      </c>
      <c r="AE12"/>
      <c r="AF12" s="180" t="str">
        <f t="shared" si="9"/>
        <v/>
      </c>
      <c r="AG12" s="99"/>
      <c r="AH12" s="68" t="str">
        <f>IF(AA12="","",SMALL(AF$5:AF$26,ROWS(AB$5:AB12)))</f>
        <v/>
      </c>
      <c r="AI12" s="85" t="str">
        <f>IF(AH12="","",IF(AND(AK11=AK12,AL11=AL12,AM11=AM12),AI11,$AI$5+7))</f>
        <v/>
      </c>
      <c r="AJ12" s="70" t="str">
        <f t="shared" si="4"/>
        <v/>
      </c>
      <c r="AK12" s="85" t="str">
        <f t="shared" si="5"/>
        <v/>
      </c>
      <c r="AL12" s="205" t="str">
        <f t="shared" si="6"/>
        <v/>
      </c>
      <c r="AM12" s="205" t="str">
        <f t="shared" si="7"/>
        <v/>
      </c>
    </row>
    <row r="13" spans="1:39" ht="27.95" customHeight="1">
      <c r="A13" s="7">
        <v>9</v>
      </c>
      <c r="B13" s="7"/>
      <c r="C13" s="267"/>
      <c r="D13" s="268"/>
      <c r="E13" s="435"/>
      <c r="G13" s="438">
        <v>9</v>
      </c>
      <c r="H13" s="503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448"/>
      <c r="N13" s="491">
        <v>7</v>
      </c>
      <c r="O13" s="75" t="str">
        <f>IF(K21=K22," ",IF(K21&gt;K22,I21,I22))</f>
        <v xml:space="preserve"> </v>
      </c>
      <c r="P13" s="72">
        <f>IF(Q13+Q14=0,0,IF(Q13=Q14,2,IF(Q13&lt;Q14,1,3)))</f>
        <v>0</v>
      </c>
      <c r="Q13" s="150"/>
      <c r="R13" s="8">
        <f t="shared" ref="R13" si="29">SUM(Q13-Q14)</f>
        <v>0</v>
      </c>
      <c r="S13" s="1"/>
      <c r="T13" s="508">
        <v>1</v>
      </c>
      <c r="U13" s="104" t="str">
        <f>IF(Q9=Q10," ",IF(Q9&lt;Q10,O9,O10))</f>
        <v xml:space="preserve"> </v>
      </c>
      <c r="V13" s="72">
        <f>IF(W13+W14=0,0,IF(W13=W14,2,IF(W13&lt;W14,1,3)))</f>
        <v>0</v>
      </c>
      <c r="W13" s="150"/>
      <c r="X13" s="8">
        <f t="shared" ref="X13" si="30">SUM(W13-W14)</f>
        <v>0</v>
      </c>
      <c r="Y13" s="243"/>
      <c r="Z13" s="15">
        <v>9</v>
      </c>
      <c r="AA13" s="181" t="str">
        <f t="shared" si="8"/>
        <v/>
      </c>
      <c r="AB13" s="153">
        <f t="shared" si="1"/>
        <v>0</v>
      </c>
      <c r="AC13" s="153">
        <f t="shared" si="2"/>
        <v>0</v>
      </c>
      <c r="AD13" s="467">
        <f t="shared" si="3"/>
        <v>0</v>
      </c>
      <c r="AE13"/>
      <c r="AF13" s="180" t="str">
        <f t="shared" si="9"/>
        <v/>
      </c>
      <c r="AG13" s="99"/>
      <c r="AH13" s="68" t="str">
        <f>IF(AA13="","",SMALL(AF$5:AF$26,ROWS(AB$5:AB13)))</f>
        <v/>
      </c>
      <c r="AI13" s="85" t="str">
        <f>IF(AH13="","",IF(AND(AK12=AK13,AL12=AL13,AM12=AM13),AI12,$AI$5+8))</f>
        <v/>
      </c>
      <c r="AJ13" s="70" t="str">
        <f t="shared" si="4"/>
        <v/>
      </c>
      <c r="AK13" s="85" t="str">
        <f t="shared" si="5"/>
        <v/>
      </c>
      <c r="AL13" s="205" t="str">
        <f t="shared" si="6"/>
        <v/>
      </c>
      <c r="AM13" s="205" t="str">
        <f t="shared" si="7"/>
        <v/>
      </c>
    </row>
    <row r="14" spans="1:39" ht="27.95" customHeight="1" thickBot="1">
      <c r="A14" s="7">
        <v>10</v>
      </c>
      <c r="B14" s="7"/>
      <c r="C14" s="267"/>
      <c r="D14" s="268"/>
      <c r="E14" s="435"/>
      <c r="G14" s="438">
        <v>10</v>
      </c>
      <c r="H14" s="504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448"/>
      <c r="N14" s="492"/>
      <c r="O14" s="123" t="str">
        <f>IF(K23=K24," ",IF(K23&gt;K24,I23,I24))</f>
        <v xml:space="preserve"> </v>
      </c>
      <c r="P14" s="73">
        <f>IF(Q13+Q14=0,0,IF(Q13=Q14,2,IF(Q13&gt;Q14,1,3)))</f>
        <v>0</v>
      </c>
      <c r="Q14" s="151"/>
      <c r="R14" s="9">
        <f t="shared" ref="R14" si="32">SUM(Q14-Q13)</f>
        <v>0</v>
      </c>
      <c r="S14" s="1"/>
      <c r="T14" s="507"/>
      <c r="U14" s="105" t="str">
        <f>IF(Q11=Q12," ",IF(Q11&lt;Q12,O11,O12))</f>
        <v xml:space="preserve"> </v>
      </c>
      <c r="V14" s="73">
        <f>IF(W13+W14=0,0,IF(W13=W14,2,IF(W13&gt;W14,1,3)))</f>
        <v>0</v>
      </c>
      <c r="W14" s="151"/>
      <c r="X14" s="9">
        <f t="shared" ref="X14" si="33">SUM(W14-W13)</f>
        <v>0</v>
      </c>
      <c r="Y14" s="243"/>
      <c r="Z14" s="15">
        <v>10</v>
      </c>
      <c r="AA14" s="181" t="str">
        <f t="shared" si="8"/>
        <v/>
      </c>
      <c r="AB14" s="153">
        <f t="shared" si="1"/>
        <v>0</v>
      </c>
      <c r="AC14" s="153">
        <f t="shared" si="2"/>
        <v>0</v>
      </c>
      <c r="AD14" s="467">
        <f t="shared" si="3"/>
        <v>0</v>
      </c>
      <c r="AE14"/>
      <c r="AF14" s="180" t="str">
        <f t="shared" si="9"/>
        <v/>
      </c>
      <c r="AG14" s="99"/>
      <c r="AH14" s="68" t="str">
        <f>IF(AA14="","",SMALL(AF$5:AF$26,ROWS(AB$5:AB14)))</f>
        <v/>
      </c>
      <c r="AI14" s="85" t="str">
        <f>IF(AH14="","",IF(AND(AK13=AK14,AL13=AL14,AM13=AM14),AI13,$AI$5+9))</f>
        <v/>
      </c>
      <c r="AJ14" s="70" t="str">
        <f t="shared" si="4"/>
        <v/>
      </c>
      <c r="AK14" s="85" t="str">
        <f t="shared" si="5"/>
        <v/>
      </c>
      <c r="AL14" s="205" t="str">
        <f t="shared" si="6"/>
        <v/>
      </c>
      <c r="AM14" s="205" t="str">
        <f t="shared" si="7"/>
        <v/>
      </c>
    </row>
    <row r="15" spans="1:39" ht="27.95" customHeight="1">
      <c r="A15" s="7">
        <v>11</v>
      </c>
      <c r="B15" s="7"/>
      <c r="C15" s="267"/>
      <c r="D15" s="268"/>
      <c r="E15" s="435"/>
      <c r="G15" s="438">
        <v>11</v>
      </c>
      <c r="H15" s="503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4">SUM(K15-K16)</f>
        <v>0</v>
      </c>
      <c r="M15" s="99"/>
      <c r="N15" s="508">
        <v>6</v>
      </c>
      <c r="O15" s="75" t="str">
        <f>IF(K25=K26," ",IF(K25&gt;K26,I25,I26))</f>
        <v xml:space="preserve"> </v>
      </c>
      <c r="P15" s="72">
        <f>IF(Q15+Q16=0,0,IF(Q15=Q16,2,IF(Q15&lt;Q16,1,3)))</f>
        <v>0</v>
      </c>
      <c r="Q15" s="150"/>
      <c r="R15" s="8">
        <f t="shared" ref="R15" si="35">SUM(Q15-Q16)</f>
        <v>0</v>
      </c>
      <c r="S15" s="1"/>
      <c r="T15" s="508">
        <v>11</v>
      </c>
      <c r="U15" s="207" t="str">
        <f>IF(Q13=Q14," ",IF(Q13&lt;Q14,O13,O14))</f>
        <v xml:space="preserve"> </v>
      </c>
      <c r="V15" s="72">
        <f>IF(W15+W16=0,0,IF(W15=W16,2,IF(W15&lt;W16,1,3)))</f>
        <v>0</v>
      </c>
      <c r="W15" s="150"/>
      <c r="X15" s="8">
        <f t="shared" ref="X15" si="36">SUM(W15-W16)</f>
        <v>0</v>
      </c>
      <c r="Y15" s="243"/>
      <c r="Z15" s="15">
        <v>11</v>
      </c>
      <c r="AA15" s="181" t="str">
        <f t="shared" si="8"/>
        <v/>
      </c>
      <c r="AB15" s="153">
        <f t="shared" si="1"/>
        <v>0</v>
      </c>
      <c r="AC15" s="153">
        <f t="shared" si="2"/>
        <v>0</v>
      </c>
      <c r="AD15" s="467">
        <f t="shared" si="3"/>
        <v>0</v>
      </c>
      <c r="AE15"/>
      <c r="AF15" s="180" t="str">
        <f t="shared" si="9"/>
        <v/>
      </c>
      <c r="AG15" s="99"/>
      <c r="AH15" s="68" t="str">
        <f>IF(AA15="","",SMALL(AF$5:AF$26,ROWS(AB$5:AB15)))</f>
        <v/>
      </c>
      <c r="AI15" s="85" t="str">
        <f>IF(AH15="","",IF(AND(AK14=AK15,AL14=AL15,AM14=AM15),AI14,$AI$5+10))</f>
        <v/>
      </c>
      <c r="AJ15" s="70" t="str">
        <f t="shared" si="4"/>
        <v/>
      </c>
      <c r="AK15" s="85" t="str">
        <f t="shared" si="5"/>
        <v/>
      </c>
      <c r="AL15" s="205" t="str">
        <f t="shared" si="6"/>
        <v/>
      </c>
      <c r="AM15" s="205" t="str">
        <f t="shared" si="7"/>
        <v/>
      </c>
    </row>
    <row r="16" spans="1:39" ht="27.95" customHeight="1" thickBot="1">
      <c r="A16" s="7">
        <v>12</v>
      </c>
      <c r="B16" s="7"/>
      <c r="C16" s="267"/>
      <c r="D16" s="268"/>
      <c r="E16" s="435"/>
      <c r="G16" s="438">
        <v>12</v>
      </c>
      <c r="H16" s="504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7">SUM(K16-K15)</f>
        <v>0</v>
      </c>
      <c r="M16" s="99"/>
      <c r="N16" s="507"/>
      <c r="O16" s="74" t="str">
        <f>IF(K5=K6," ",IF(K5&lt;K6,I5,I6))</f>
        <v xml:space="preserve"> </v>
      </c>
      <c r="P16" s="107">
        <f>IF(Q15+Q16=0,0,IF(Q15=Q16,2,IF(Q15&gt;Q16,1,3)))</f>
        <v>0</v>
      </c>
      <c r="Q16" s="151"/>
      <c r="R16" s="108">
        <f t="shared" ref="R16" si="38">SUM(Q16-Q15)</f>
        <v>0</v>
      </c>
      <c r="S16" s="1"/>
      <c r="T16" s="507"/>
      <c r="U16" s="52" t="str">
        <f>IF(Q17=Q18," ",IF(Q17&gt;Q18,O16,O17))</f>
        <v xml:space="preserve"> </v>
      </c>
      <c r="V16" s="73">
        <f>IF(W15+W16=0,0,IF(W15=W16,2,IF(W15&gt;W16,1,3)))</f>
        <v>0</v>
      </c>
      <c r="W16" s="151"/>
      <c r="X16" s="108">
        <f t="shared" ref="X16" si="39">SUM(W16-W15)</f>
        <v>0</v>
      </c>
      <c r="Y16" s="243"/>
      <c r="Z16" s="15">
        <v>12</v>
      </c>
      <c r="AA16" s="181" t="str">
        <f t="shared" si="8"/>
        <v/>
      </c>
      <c r="AB16" s="153">
        <f t="shared" si="1"/>
        <v>0</v>
      </c>
      <c r="AC16" s="153">
        <f t="shared" si="2"/>
        <v>0</v>
      </c>
      <c r="AD16" s="467">
        <f t="shared" si="3"/>
        <v>0</v>
      </c>
      <c r="AE16"/>
      <c r="AF16" s="180" t="str">
        <f t="shared" si="9"/>
        <v/>
      </c>
      <c r="AG16" s="99"/>
      <c r="AH16" s="68" t="str">
        <f>IF(AA16="","",SMALL(AF$5:AF$26,ROWS(AB$5:AB16)))</f>
        <v/>
      </c>
      <c r="AI16" s="85" t="str">
        <f>IF(AH16="","",IF(AND(AK15=AK16,AL15=AL16,AM15=AM16),AI15,$AI$5+11))</f>
        <v/>
      </c>
      <c r="AJ16" s="70" t="str">
        <f t="shared" si="4"/>
        <v/>
      </c>
      <c r="AK16" s="85" t="str">
        <f t="shared" si="5"/>
        <v/>
      </c>
      <c r="AL16" s="205" t="str">
        <f t="shared" si="6"/>
        <v/>
      </c>
      <c r="AM16" s="205" t="str">
        <f t="shared" si="7"/>
        <v/>
      </c>
    </row>
    <row r="17" spans="1:39" ht="27.95" customHeight="1">
      <c r="A17" s="7">
        <v>13</v>
      </c>
      <c r="B17" s="7"/>
      <c r="C17" s="267"/>
      <c r="D17" s="269"/>
      <c r="E17" s="435"/>
      <c r="G17" s="438">
        <v>13</v>
      </c>
      <c r="H17" s="503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0">SUM(K17-K18)</f>
        <v>0</v>
      </c>
      <c r="M17" s="99"/>
      <c r="N17" s="508">
        <v>5</v>
      </c>
      <c r="O17" s="67" t="str">
        <f>IF(K7=K8," ",IF(K7&lt;K8,I7,I8))</f>
        <v xml:space="preserve"> </v>
      </c>
      <c r="P17" s="72">
        <f>IF(Q17+Q18=0,0,IF(Q17=Q18,2,IF(Q17&lt;Q18,1,3)))</f>
        <v>0</v>
      </c>
      <c r="Q17" s="150"/>
      <c r="R17" s="8">
        <f t="shared" ref="R17" si="41">SUM(Q17-Q18)</f>
        <v>0</v>
      </c>
      <c r="S17" s="1"/>
      <c r="T17" s="508">
        <v>10</v>
      </c>
      <c r="U17" s="203" t="str">
        <f>IF(Q19=Q20," ",IF(Q19&gt;Q20,O18,O19))</f>
        <v xml:space="preserve"> </v>
      </c>
      <c r="V17" s="72">
        <f>IF(W17+W18=0,0,IF(W17=W18,2,IF(W17&lt;W18,1,3)))</f>
        <v>0</v>
      </c>
      <c r="W17" s="150"/>
      <c r="X17" s="8">
        <f t="shared" ref="X17" si="42">SUM(W17-W18)</f>
        <v>0</v>
      </c>
      <c r="Y17" s="243"/>
      <c r="Z17" s="15">
        <v>13</v>
      </c>
      <c r="AA17" s="181" t="str">
        <f t="shared" si="8"/>
        <v/>
      </c>
      <c r="AB17" s="153">
        <f t="shared" si="1"/>
        <v>0</v>
      </c>
      <c r="AC17" s="153">
        <f t="shared" si="2"/>
        <v>0</v>
      </c>
      <c r="AD17" s="467">
        <f t="shared" si="3"/>
        <v>0</v>
      </c>
      <c r="AE17"/>
      <c r="AF17" s="180" t="str">
        <f t="shared" si="9"/>
        <v/>
      </c>
      <c r="AG17" s="99"/>
      <c r="AH17" s="68" t="str">
        <f>IF(AA17="","",SMALL(AF$5:AF$26,ROWS(AB$5:AB17)))</f>
        <v/>
      </c>
      <c r="AI17" s="85" t="str">
        <f>IF(AH17="","",IF(AND(AK16=AK17,AL16=AL17,AM16=AM17),AI16,$AI$5+12))</f>
        <v/>
      </c>
      <c r="AJ17" s="70" t="str">
        <f t="shared" si="4"/>
        <v/>
      </c>
      <c r="AK17" s="85" t="str">
        <f t="shared" si="5"/>
        <v/>
      </c>
      <c r="AL17" s="205" t="str">
        <f t="shared" si="6"/>
        <v/>
      </c>
      <c r="AM17" s="205" t="str">
        <f t="shared" si="7"/>
        <v/>
      </c>
    </row>
    <row r="18" spans="1:39" ht="27.95" customHeight="1" thickBot="1">
      <c r="A18" s="7">
        <v>14</v>
      </c>
      <c r="B18" s="7"/>
      <c r="C18" s="267"/>
      <c r="D18" s="268"/>
      <c r="E18" s="435"/>
      <c r="G18" s="438">
        <v>14</v>
      </c>
      <c r="H18" s="504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3">SUM(K18-K17)</f>
        <v>0</v>
      </c>
      <c r="M18" s="99"/>
      <c r="N18" s="507"/>
      <c r="O18" s="106" t="str">
        <f>IF(K9=K10," ",IF(K9&lt;K10,I9,I10))</f>
        <v xml:space="preserve"> </v>
      </c>
      <c r="P18" s="73">
        <f>IF(Q17+Q18=0,0,IF(Q17=Q18,2,IF(Q17&gt;Q18,1,3)))</f>
        <v>0</v>
      </c>
      <c r="Q18" s="151"/>
      <c r="R18" s="9">
        <f t="shared" ref="R18" si="44">SUM(Q18-Q17)</f>
        <v>0</v>
      </c>
      <c r="S18" s="1"/>
      <c r="T18" s="507"/>
      <c r="U18" s="52" t="str">
        <f>IF(Q21=Q22," ",IF(Q21&gt;Q22,O20,O21))</f>
        <v xml:space="preserve"> </v>
      </c>
      <c r="V18" s="73">
        <f>IF(W17+W18=0,0,IF(W17=W18,2,IF(W17&gt;W18,1,3)))</f>
        <v>0</v>
      </c>
      <c r="W18" s="151"/>
      <c r="X18" s="9">
        <f t="shared" ref="X18" si="45">SUM(W18-W17)</f>
        <v>0</v>
      </c>
      <c r="Y18" s="243"/>
      <c r="Z18" s="15">
        <v>14</v>
      </c>
      <c r="AA18" s="181" t="str">
        <f t="shared" si="8"/>
        <v/>
      </c>
      <c r="AB18" s="153">
        <f t="shared" si="1"/>
        <v>0</v>
      </c>
      <c r="AC18" s="153">
        <f t="shared" si="2"/>
        <v>0</v>
      </c>
      <c r="AD18" s="467">
        <f t="shared" si="3"/>
        <v>0</v>
      </c>
      <c r="AE18"/>
      <c r="AF18" s="180" t="str">
        <f t="shared" si="9"/>
        <v/>
      </c>
      <c r="AG18" s="99"/>
      <c r="AH18" s="68" t="str">
        <f>IF(AA18="","",SMALL(AF$5:AF$26,ROWS(AB$5:AB18)))</f>
        <v/>
      </c>
      <c r="AI18" s="85" t="str">
        <f>IF(AH18="","",IF(AND(AK17=AK18,AL17=AL18,AM17=AM18),AI17,$AI$5+13))</f>
        <v/>
      </c>
      <c r="AJ18" s="70" t="str">
        <f t="shared" si="4"/>
        <v/>
      </c>
      <c r="AK18" s="85" t="str">
        <f t="shared" si="5"/>
        <v/>
      </c>
      <c r="AL18" s="205" t="str">
        <f t="shared" si="6"/>
        <v/>
      </c>
      <c r="AM18" s="205" t="str">
        <f t="shared" si="7"/>
        <v/>
      </c>
    </row>
    <row r="19" spans="1:39" ht="27.95" customHeight="1">
      <c r="A19" s="7">
        <v>15</v>
      </c>
      <c r="B19" s="6"/>
      <c r="C19" s="270"/>
      <c r="D19" s="268"/>
      <c r="E19" s="435"/>
      <c r="G19" s="438">
        <v>15</v>
      </c>
      <c r="H19" s="503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6">SUM(K19-K20)</f>
        <v>0</v>
      </c>
      <c r="M19" s="99"/>
      <c r="N19" s="508">
        <v>4</v>
      </c>
      <c r="O19" s="49" t="str">
        <f>IF(K11=K12," ",IF(K11&lt;K12,I11,I12))</f>
        <v xml:space="preserve"> </v>
      </c>
      <c r="P19" s="72">
        <f>IF(Q19+Q20=0,0,IF(Q19=Q20,2,IF(Q19&lt;Q20,1,3)))</f>
        <v>0</v>
      </c>
      <c r="Q19" s="150"/>
      <c r="R19" s="8">
        <f t="shared" ref="R19" si="47">SUM(Q19-Q20)</f>
        <v>0</v>
      </c>
      <c r="S19" s="1"/>
      <c r="T19" s="508">
        <v>9</v>
      </c>
      <c r="U19" s="19" t="str">
        <f>IF(Q23=Q24," ",IF(Q23&gt;Q24,O22,O23))</f>
        <v xml:space="preserve"> </v>
      </c>
      <c r="V19" s="72">
        <f>IF(W19+W20=0,0,IF(W19=W20,2,IF(W19&lt;W20,1,3)))</f>
        <v>0</v>
      </c>
      <c r="W19" s="150"/>
      <c r="X19" s="8">
        <f t="shared" ref="X19" si="48">SUM(W19-W20)</f>
        <v>0</v>
      </c>
      <c r="Y19" s="243"/>
      <c r="Z19" s="15">
        <v>15</v>
      </c>
      <c r="AA19" s="181" t="str">
        <f t="shared" si="8"/>
        <v/>
      </c>
      <c r="AB19" s="153">
        <f t="shared" si="1"/>
        <v>0</v>
      </c>
      <c r="AC19" s="153">
        <f t="shared" si="2"/>
        <v>0</v>
      </c>
      <c r="AD19" s="467">
        <f t="shared" si="3"/>
        <v>0</v>
      </c>
      <c r="AE19"/>
      <c r="AF19" s="180" t="str">
        <f t="shared" si="9"/>
        <v/>
      </c>
      <c r="AG19" s="99"/>
      <c r="AH19" s="68" t="str">
        <f>IF(AA19="","",SMALL(AF$5:AF$26,ROWS(AB$5:AB19)))</f>
        <v/>
      </c>
      <c r="AI19" s="85" t="str">
        <f>IF(AH19="","",IF(AND(AK18=AK19,AL18=AL19,AM18=AM19),AI18,$AI$5+14))</f>
        <v/>
      </c>
      <c r="AJ19" s="70" t="str">
        <f t="shared" si="4"/>
        <v/>
      </c>
      <c r="AK19" s="85" t="str">
        <f t="shared" si="5"/>
        <v/>
      </c>
      <c r="AL19" s="205" t="str">
        <f t="shared" si="6"/>
        <v/>
      </c>
      <c r="AM19" s="205" t="str">
        <f t="shared" si="7"/>
        <v/>
      </c>
    </row>
    <row r="20" spans="1:39" ht="27.95" customHeight="1" thickBot="1">
      <c r="A20" s="7">
        <v>16</v>
      </c>
      <c r="B20" s="7"/>
      <c r="C20" s="267"/>
      <c r="D20" s="268"/>
      <c r="E20" s="435"/>
      <c r="G20" s="438">
        <v>16</v>
      </c>
      <c r="H20" s="504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49">SUM(K20-K19)</f>
        <v>0</v>
      </c>
      <c r="M20" s="99"/>
      <c r="N20" s="507"/>
      <c r="O20" s="74" t="str">
        <f>IF(K13=K14," ",IF(K13&lt;K14,I13,I14))</f>
        <v xml:space="preserve"> </v>
      </c>
      <c r="P20" s="73">
        <f>IF(Q19+Q20=0,0,IF(Q19=Q20,2,IF(Q19&gt;Q20,1,3)))</f>
        <v>0</v>
      </c>
      <c r="Q20" s="151"/>
      <c r="R20" s="9">
        <f t="shared" ref="R20" si="50">SUM(Q20-Q19)</f>
        <v>0</v>
      </c>
      <c r="S20" s="1"/>
      <c r="T20" s="507"/>
      <c r="U20" s="52" t="str">
        <f>IF(Q25=Q26," ",IF(Q25&gt;Q26,O24,O25))</f>
        <v xml:space="preserve"> </v>
      </c>
      <c r="V20" s="73">
        <f>IF(W19+W20=0,0,IF(W19=W20,2,IF(W19&gt;W20,1,3)))</f>
        <v>0</v>
      </c>
      <c r="W20" s="151"/>
      <c r="X20" s="9">
        <f t="shared" ref="X20" si="51">SUM(W20-W19)</f>
        <v>0</v>
      </c>
      <c r="Y20" s="243"/>
      <c r="Z20" s="15">
        <v>16</v>
      </c>
      <c r="AA20" s="181" t="str">
        <f t="shared" si="8"/>
        <v/>
      </c>
      <c r="AB20" s="153">
        <f t="shared" si="1"/>
        <v>0</v>
      </c>
      <c r="AC20" s="153">
        <f t="shared" si="2"/>
        <v>0</v>
      </c>
      <c r="AD20" s="467">
        <f t="shared" si="3"/>
        <v>0</v>
      </c>
      <c r="AE20"/>
      <c r="AF20" s="180" t="str">
        <f t="shared" si="9"/>
        <v/>
      </c>
      <c r="AG20" s="99"/>
      <c r="AH20" s="68" t="str">
        <f>IF(AA20="","",SMALL(AF$5:AF$26,ROWS(AB$5:AB20)))</f>
        <v/>
      </c>
      <c r="AI20" s="357" t="str">
        <f>IF(AH20="","",IF(AND(AK19=AK20,AL19=AL20,AM19=AM20),AI19,$AI$5+15))</f>
        <v/>
      </c>
      <c r="AJ20" s="70" t="str">
        <f t="shared" si="4"/>
        <v/>
      </c>
      <c r="AK20" s="85" t="str">
        <f t="shared" si="5"/>
        <v/>
      </c>
      <c r="AL20" s="205" t="str">
        <f t="shared" si="6"/>
        <v/>
      </c>
      <c r="AM20" s="205" t="str">
        <f t="shared" si="7"/>
        <v/>
      </c>
    </row>
    <row r="21" spans="1:39" ht="27.95" customHeight="1">
      <c r="A21" s="7">
        <v>17</v>
      </c>
      <c r="B21" s="6"/>
      <c r="C21" s="270"/>
      <c r="D21" s="354"/>
      <c r="E21" s="435"/>
      <c r="G21" s="438">
        <v>17</v>
      </c>
      <c r="H21" s="503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52">SUM(K21-K22)</f>
        <v>0</v>
      </c>
      <c r="M21" s="99"/>
      <c r="N21" s="508">
        <v>3</v>
      </c>
      <c r="O21" s="67" t="str">
        <f>IF(K15=K16," ",IF(K15&lt;K16,I15,I16))</f>
        <v xml:space="preserve"> </v>
      </c>
      <c r="P21" s="72">
        <f>IF(Q21+Q22=0,0,IF(Q21=Q22,2,IF(Q21&lt;Q22,1,3)))</f>
        <v>0</v>
      </c>
      <c r="Q21" s="150"/>
      <c r="R21" s="8">
        <f t="shared" ref="R21" si="53">SUM(Q21-Q22)</f>
        <v>0</v>
      </c>
      <c r="S21" s="1"/>
      <c r="T21" s="508">
        <v>8</v>
      </c>
      <c r="U21" s="143" t="str">
        <f>IF(Q15=Q16," ",IF(Q15&lt;Q16,O15,#REF!))</f>
        <v xml:space="preserve"> </v>
      </c>
      <c r="V21" s="72">
        <f>IF(W21+W22=0,0,IF(W21=W22,2,IF(W21&lt;W22,1,3)))</f>
        <v>0</v>
      </c>
      <c r="W21" s="150"/>
      <c r="X21" s="8">
        <f t="shared" ref="X21" si="54">SUM(W21-W22)</f>
        <v>0</v>
      </c>
      <c r="Y21" s="243"/>
      <c r="Z21" s="15">
        <v>17</v>
      </c>
      <c r="AA21" s="181" t="str">
        <f t="shared" si="8"/>
        <v/>
      </c>
      <c r="AB21" s="153">
        <f t="shared" si="1"/>
        <v>0</v>
      </c>
      <c r="AC21" s="153">
        <f t="shared" si="2"/>
        <v>0</v>
      </c>
      <c r="AD21" s="467">
        <f t="shared" si="3"/>
        <v>0</v>
      </c>
      <c r="AE21"/>
      <c r="AF21" s="180" t="str">
        <f t="shared" si="9"/>
        <v/>
      </c>
      <c r="AG21" s="99"/>
      <c r="AH21" s="68" t="str">
        <f>IF(AA21="","",SMALL(AF$5:AF$26,ROWS(AB$5:AB21)))</f>
        <v/>
      </c>
      <c r="AI21" s="85" t="str">
        <f>IF(AH21="","",IF(AND(AK20=AK21,AL20=AL21,AM20=AM21),AI20,$AI$5+16))</f>
        <v/>
      </c>
      <c r="AJ21" s="70" t="str">
        <f t="shared" si="4"/>
        <v/>
      </c>
      <c r="AK21" s="85" t="str">
        <f t="shared" si="5"/>
        <v/>
      </c>
      <c r="AL21" s="205" t="str">
        <f t="shared" si="6"/>
        <v/>
      </c>
      <c r="AM21" s="205" t="str">
        <f t="shared" si="7"/>
        <v/>
      </c>
    </row>
    <row r="22" spans="1:39" ht="27.95" customHeight="1" thickBot="1">
      <c r="A22" s="7">
        <v>18</v>
      </c>
      <c r="B22" s="7"/>
      <c r="C22" s="267"/>
      <c r="D22" s="367"/>
      <c r="E22" s="435"/>
      <c r="G22" s="438">
        <v>18</v>
      </c>
      <c r="H22" s="504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55">SUM(K22-K21)</f>
        <v>0</v>
      </c>
      <c r="M22" s="99"/>
      <c r="N22" s="507"/>
      <c r="O22" s="106" t="str">
        <f>IF(K17=K18," ",IF(K17&lt;K18,I17,I18))</f>
        <v xml:space="preserve"> </v>
      </c>
      <c r="P22" s="73">
        <f>IF(Q21+Q22=0,0,IF(Q21=Q22,2,IF(Q21&gt;Q22,1,3)))</f>
        <v>0</v>
      </c>
      <c r="Q22" s="151"/>
      <c r="R22" s="9">
        <f t="shared" ref="R22" si="56">SUM(Q22-Q21)</f>
        <v>0</v>
      </c>
      <c r="S22" s="1"/>
      <c r="T22" s="507"/>
      <c r="U22" s="50" t="str">
        <f>IF(Q17=Q18,"",IF(Q17&lt;Q18,O16,O17))</f>
        <v/>
      </c>
      <c r="V22" s="73">
        <f>IF(W21+W22=0,0,IF(W21=W22,2,IF(W21&gt;W22,1,3)))</f>
        <v>0</v>
      </c>
      <c r="W22" s="151"/>
      <c r="X22" s="9">
        <f t="shared" ref="X22" si="57">SUM(W22-W21)</f>
        <v>0</v>
      </c>
      <c r="Y22" s="243"/>
      <c r="Z22" s="15">
        <v>18</v>
      </c>
      <c r="AA22" s="181" t="str">
        <f t="shared" si="8"/>
        <v/>
      </c>
      <c r="AB22" s="153">
        <f t="shared" si="1"/>
        <v>0</v>
      </c>
      <c r="AC22" s="153">
        <f t="shared" si="2"/>
        <v>0</v>
      </c>
      <c r="AD22" s="467">
        <f t="shared" si="3"/>
        <v>0</v>
      </c>
      <c r="AE22"/>
      <c r="AF22" s="180" t="str">
        <f t="shared" si="9"/>
        <v/>
      </c>
      <c r="AG22" s="99"/>
      <c r="AH22" s="68" t="str">
        <f>IF(AA22="","",SMALL(AF$5:AF$26,ROWS(AB$5:AB22)))</f>
        <v/>
      </c>
      <c r="AI22" s="85" t="str">
        <f>IF(AH22="","",IF(AND(AK21=AK22,AL21=AL22,AM21=AM22),AI21,$AI$5+17))</f>
        <v/>
      </c>
      <c r="AJ22" s="70" t="str">
        <f t="shared" si="4"/>
        <v/>
      </c>
      <c r="AK22" s="85" t="str">
        <f t="shared" si="5"/>
        <v/>
      </c>
      <c r="AL22" s="205" t="str">
        <f t="shared" si="6"/>
        <v/>
      </c>
      <c r="AM22" s="205" t="str">
        <f t="shared" si="7"/>
        <v/>
      </c>
    </row>
    <row r="23" spans="1:39" ht="27.95" customHeight="1">
      <c r="A23" s="7">
        <v>19</v>
      </c>
      <c r="B23" s="6"/>
      <c r="C23" s="270"/>
      <c r="D23" s="354"/>
      <c r="E23" s="435"/>
      <c r="G23" s="438">
        <v>19</v>
      </c>
      <c r="H23" s="503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58">SUM(K23-K24)</f>
        <v>0</v>
      </c>
      <c r="M23" s="99"/>
      <c r="N23" s="508">
        <v>2</v>
      </c>
      <c r="O23" s="49" t="str">
        <f>IF(K19=K20," ",IF(K19&lt;K20,I19,I20))</f>
        <v xml:space="preserve"> </v>
      </c>
      <c r="P23" s="124">
        <f>IF(Q23+Q24=0,0,IF(Q23=Q24,2,IF(Q23&lt;Q24,1,3)))</f>
        <v>0</v>
      </c>
      <c r="Q23" s="150"/>
      <c r="R23" s="71">
        <f t="shared" ref="R23" si="59">SUM(Q23-Q24)</f>
        <v>0</v>
      </c>
      <c r="S23" s="1"/>
      <c r="T23" s="508">
        <v>7</v>
      </c>
      <c r="U23" s="49" t="str">
        <f>IF(Q19=Q20," ",IF(Q19&lt;Q20,O18,O19))</f>
        <v xml:space="preserve"> </v>
      </c>
      <c r="V23" s="72">
        <f>IF(W23+W24=0,0,IF(W23=W24,2,IF(W23&lt;W24,1,3)))</f>
        <v>0</v>
      </c>
      <c r="W23" s="150"/>
      <c r="X23" s="8">
        <f t="shared" ref="X23" si="60">SUM(W23-W24)</f>
        <v>0</v>
      </c>
      <c r="Y23" s="243"/>
      <c r="Z23" s="15">
        <v>19</v>
      </c>
      <c r="AA23" s="181" t="str">
        <f t="shared" si="8"/>
        <v/>
      </c>
      <c r="AB23" s="153">
        <f t="shared" si="1"/>
        <v>0</v>
      </c>
      <c r="AC23" s="153">
        <f t="shared" si="2"/>
        <v>0</v>
      </c>
      <c r="AD23" s="467">
        <f t="shared" si="3"/>
        <v>0</v>
      </c>
      <c r="AE23"/>
      <c r="AF23" s="180" t="str">
        <f t="shared" si="9"/>
        <v/>
      </c>
      <c r="AG23" s="99"/>
      <c r="AH23" s="68" t="str">
        <f>IF(AA23="","",SMALL(AF$5:AF$26,ROWS(AB$5:AB23)))</f>
        <v/>
      </c>
      <c r="AI23" s="374" t="str">
        <f>IF(AH23="","",IF(AND(AK22=AK23,AL22=AL23,AM22=AM23),AI22,$AI$5+18))</f>
        <v/>
      </c>
      <c r="AJ23" s="70" t="str">
        <f t="shared" si="4"/>
        <v/>
      </c>
      <c r="AK23" s="85" t="str">
        <f t="shared" si="5"/>
        <v/>
      </c>
      <c r="AL23" s="205" t="str">
        <f t="shared" si="6"/>
        <v/>
      </c>
      <c r="AM23" s="205" t="str">
        <f t="shared" si="7"/>
        <v/>
      </c>
    </row>
    <row r="24" spans="1:39" ht="27.95" customHeight="1" thickBot="1">
      <c r="A24" s="7">
        <v>20</v>
      </c>
      <c r="B24" s="7"/>
      <c r="C24" s="267"/>
      <c r="D24" s="367"/>
      <c r="E24" s="435"/>
      <c r="G24" s="438">
        <v>20</v>
      </c>
      <c r="H24" s="504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61">SUM(K24-K23)</f>
        <v>0</v>
      </c>
      <c r="M24" s="99"/>
      <c r="N24" s="507"/>
      <c r="O24" s="74" t="str">
        <f>IF(K21=K22," ",IF(K21&lt;K22,I21,I22))</f>
        <v xml:space="preserve"> </v>
      </c>
      <c r="P24" s="107">
        <f>IF(Q23+Q24=0,0,IF(Q23=Q24,2,IF(Q23&gt;Q24,1,3)))</f>
        <v>0</v>
      </c>
      <c r="Q24" s="151"/>
      <c r="R24" s="108">
        <f t="shared" ref="R24" si="62">SUM(Q24-Q23)</f>
        <v>0</v>
      </c>
      <c r="S24" s="1"/>
      <c r="T24" s="507"/>
      <c r="U24" s="127" t="str">
        <f>IF(Q21=Q22," ",IF(Q21&lt;Q22,O20,O21))</f>
        <v xml:space="preserve"> </v>
      </c>
      <c r="V24" s="73">
        <f>IF(W23+W24=0,0,IF(W23=W24,2,IF(W23&gt;W24,1,3)))</f>
        <v>0</v>
      </c>
      <c r="W24" s="151"/>
      <c r="X24" s="9">
        <f t="shared" ref="X24" si="63">SUM(W24-W23)</f>
        <v>0</v>
      </c>
      <c r="Y24" s="243"/>
      <c r="Z24" s="15">
        <v>20</v>
      </c>
      <c r="AA24" s="181" t="str">
        <f t="shared" si="8"/>
        <v/>
      </c>
      <c r="AB24" s="153">
        <f t="shared" si="1"/>
        <v>0</v>
      </c>
      <c r="AC24" s="153">
        <f t="shared" si="2"/>
        <v>0</v>
      </c>
      <c r="AD24" s="467">
        <f t="shared" si="3"/>
        <v>0</v>
      </c>
      <c r="AE24"/>
      <c r="AF24" s="180" t="str">
        <f t="shared" si="9"/>
        <v/>
      </c>
      <c r="AG24" s="99"/>
      <c r="AH24" s="68" t="str">
        <f>IF(AA24="","",SMALL(AF$5:AF$26,ROWS(AB$5:AB24)))</f>
        <v/>
      </c>
      <c r="AI24" s="385" t="str">
        <f>IF(AH24="","",IF(AND(AK23=AK24,AL23=AL24,AM23=AM24),AI23,$AI$5+19))</f>
        <v/>
      </c>
      <c r="AJ24" s="70" t="str">
        <f t="shared" si="4"/>
        <v/>
      </c>
      <c r="AK24" s="85" t="str">
        <f t="shared" si="5"/>
        <v/>
      </c>
      <c r="AL24" s="205" t="str">
        <f t="shared" si="6"/>
        <v/>
      </c>
      <c r="AM24" s="205" t="str">
        <f t="shared" si="7"/>
        <v/>
      </c>
    </row>
    <row r="25" spans="1:39" ht="27.95" customHeight="1">
      <c r="A25" s="7">
        <v>21</v>
      </c>
      <c r="B25" s="6"/>
      <c r="C25" s="270"/>
      <c r="D25" s="367"/>
      <c r="E25" s="435"/>
      <c r="G25" s="438">
        <v>21</v>
      </c>
      <c r="H25" s="503">
        <v>11</v>
      </c>
      <c r="I25" s="45" t="str">
        <f t="shared" si="0"/>
        <v/>
      </c>
      <c r="J25" s="45">
        <f t="shared" ref="J25" si="64">IF(K25+K26=0,0,IF(K25=K26,2,IF(K25&lt;K26,1,3)))</f>
        <v>0</v>
      </c>
      <c r="K25" s="150"/>
      <c r="L25" s="8">
        <f t="shared" ref="L25" si="65">SUM(K25-K26)</f>
        <v>0</v>
      </c>
      <c r="M25" s="99"/>
      <c r="N25" s="508">
        <v>1</v>
      </c>
      <c r="O25" s="67" t="str">
        <f>IF(K23=K24," ",IF(K23&lt;K24,I23,I24))</f>
        <v xml:space="preserve"> </v>
      </c>
      <c r="P25" s="72">
        <f t="shared" ref="P25" si="66">IF(Q25+Q26=0,0,IF(Q25=Q26,2,IF(Q25&lt;Q26,1,3)))</f>
        <v>0</v>
      </c>
      <c r="Q25" s="150"/>
      <c r="R25" s="8">
        <f t="shared" ref="R25" si="67">SUM(Q25-Q26)</f>
        <v>0</v>
      </c>
      <c r="S25" s="1"/>
      <c r="T25" s="508">
        <v>6</v>
      </c>
      <c r="U25" s="128" t="str">
        <f>IF(Q23=Q24," ",IF(Q23&lt;Q24,O22,O23))</f>
        <v xml:space="preserve"> </v>
      </c>
      <c r="V25" s="72">
        <f t="shared" ref="V25" si="68">IF(W25+W26=0,0,IF(W25=W26,2,IF(W25&lt;W26,1,3)))</f>
        <v>0</v>
      </c>
      <c r="W25" s="150"/>
      <c r="X25" s="71">
        <f t="shared" ref="X25" si="69">SUM(W25-W26)</f>
        <v>0</v>
      </c>
      <c r="Y25" s="243"/>
      <c r="Z25" s="15">
        <v>21</v>
      </c>
      <c r="AA25" s="181" t="str">
        <f t="shared" si="8"/>
        <v/>
      </c>
      <c r="AB25" s="153">
        <f t="shared" si="1"/>
        <v>0</v>
      </c>
      <c r="AC25" s="153">
        <f t="shared" si="2"/>
        <v>0</v>
      </c>
      <c r="AD25" s="467">
        <f t="shared" si="3"/>
        <v>0</v>
      </c>
      <c r="AE25"/>
      <c r="AF25" s="180" t="str">
        <f t="shared" si="9"/>
        <v/>
      </c>
      <c r="AG25" s="99"/>
      <c r="AH25" s="68" t="str">
        <f>IF(AA25="","",SMALL(AF$5:AF$26,ROWS(AB$5:AB25)))</f>
        <v/>
      </c>
      <c r="AI25" s="70" t="str">
        <f>IF(AH25="","",IF(AND(AK24=AK25,AL24=AL25,AM24=AM25),AI24,$AI$5+20))</f>
        <v/>
      </c>
      <c r="AJ25" s="70" t="str">
        <f t="shared" si="4"/>
        <v/>
      </c>
      <c r="AK25" s="85" t="str">
        <f t="shared" si="5"/>
        <v/>
      </c>
      <c r="AL25" s="205" t="str">
        <f t="shared" si="6"/>
        <v/>
      </c>
      <c r="AM25" s="205" t="str">
        <f t="shared" si="7"/>
        <v/>
      </c>
    </row>
    <row r="26" spans="1:39" ht="27.95" customHeight="1" thickBot="1">
      <c r="A26" s="10">
        <v>22</v>
      </c>
      <c r="B26" s="10"/>
      <c r="C26" s="271"/>
      <c r="D26" s="353"/>
      <c r="E26" s="436"/>
      <c r="G26" s="438">
        <v>22</v>
      </c>
      <c r="H26" s="504"/>
      <c r="I26" s="46" t="str">
        <f t="shared" si="0"/>
        <v/>
      </c>
      <c r="J26" s="46">
        <f t="shared" ref="J26" si="70">IF(K25+K26=0,0,IF(K25=K26,2,IF(K25&gt;K26,1,3)))</f>
        <v>0</v>
      </c>
      <c r="K26" s="151"/>
      <c r="L26" s="9">
        <f t="shared" ref="L26" si="71">SUM(K26-K25)</f>
        <v>0</v>
      </c>
      <c r="M26" s="99"/>
      <c r="N26" s="507"/>
      <c r="O26" s="74" t="str">
        <f>IF(K25=K26," ",IF(K25&lt;K26,I25,I26))</f>
        <v xml:space="preserve"> </v>
      </c>
      <c r="P26" s="73">
        <f t="shared" ref="P26" si="72">IF(Q25+Q26=0,0,IF(Q25=Q26,2,IF(Q25&gt;Q26,1,3)))</f>
        <v>0</v>
      </c>
      <c r="Q26" s="151"/>
      <c r="R26" s="9">
        <f t="shared" ref="R26" si="73">SUM(Q26-Q25)</f>
        <v>0</v>
      </c>
      <c r="S26" s="1"/>
      <c r="T26" s="507"/>
      <c r="U26" s="78" t="str">
        <f>IF(Q25=Q26," ",IF(Q25&lt;Q26,O24,O25))</f>
        <v xml:space="preserve"> </v>
      </c>
      <c r="V26" s="73">
        <f t="shared" ref="V26" si="74">IF(W25+W26=0,0,IF(W25=W26,2,IF(W25&gt;W26,1,3)))</f>
        <v>0</v>
      </c>
      <c r="W26" s="151"/>
      <c r="X26" s="9">
        <f t="shared" ref="X26" si="75">SUM(W26-W25)</f>
        <v>0</v>
      </c>
      <c r="Y26" s="243"/>
      <c r="Z26" s="39">
        <v>22</v>
      </c>
      <c r="AA26" s="9" t="str">
        <f t="shared" si="8"/>
        <v/>
      </c>
      <c r="AB26" s="468">
        <f t="shared" si="1"/>
        <v>0</v>
      </c>
      <c r="AC26" s="468">
        <f t="shared" si="2"/>
        <v>0</v>
      </c>
      <c r="AD26" s="469">
        <f t="shared" si="3"/>
        <v>0</v>
      </c>
      <c r="AE26"/>
      <c r="AF26" s="180" t="str">
        <f t="shared" si="9"/>
        <v/>
      </c>
      <c r="AG26" s="111"/>
      <c r="AH26" s="204" t="str">
        <f>IF(AA26="","",SMALL(AF$5:AF$26,ROWS(AB$5:AB26)))</f>
        <v/>
      </c>
      <c r="AI26" s="358" t="str">
        <f>IF(AH26="","",IF(AND(AK25=AK26,AL25=AL26,AM25=AM26),AI25,$AI$5+21))</f>
        <v/>
      </c>
      <c r="AJ26" s="88" t="str">
        <f t="shared" si="4"/>
        <v/>
      </c>
      <c r="AK26" s="112" t="str">
        <f t="shared" si="5"/>
        <v/>
      </c>
      <c r="AL26" s="206" t="str">
        <f t="shared" si="6"/>
        <v/>
      </c>
      <c r="AM26" s="206" t="str">
        <f t="shared" si="7"/>
        <v/>
      </c>
    </row>
    <row r="27" spans="1:39" ht="27.95" customHeight="1">
      <c r="E27" s="443">
        <f>SUM(E5:E26)</f>
        <v>0</v>
      </c>
      <c r="G27" s="443"/>
      <c r="I27" s="113"/>
      <c r="J27" s="359">
        <f>SUM(J5:J26)</f>
        <v>0</v>
      </c>
      <c r="K27" s="362">
        <f>SUM(K5:K26)</f>
        <v>0</v>
      </c>
      <c r="L27" s="359">
        <f>SUM(L5:L26)</f>
        <v>0</v>
      </c>
      <c r="M27" s="451"/>
      <c r="O27"/>
      <c r="P27" s="359">
        <f>SUM(P5:P26)</f>
        <v>0</v>
      </c>
      <c r="Q27" s="362">
        <f>SUM(Q5:Q26)</f>
        <v>0</v>
      </c>
      <c r="R27" s="359">
        <f>SUM(R5:R26)</f>
        <v>0</v>
      </c>
      <c r="S27" s="1"/>
      <c r="U27" s="113"/>
      <c r="V27" s="360">
        <f>SUM(V5:V26)</f>
        <v>0</v>
      </c>
      <c r="W27" s="362">
        <f>SUM(W5:W26)</f>
        <v>0</v>
      </c>
      <c r="X27" s="359">
        <f>SUM(X5:X26)</f>
        <v>0</v>
      </c>
      <c r="Y27" s="362">
        <f>SUM(K27+Q27+W27)</f>
        <v>0</v>
      </c>
      <c r="AA27" s="113"/>
      <c r="AB27" s="333">
        <f>SUM(AB5:AB26)</f>
        <v>0</v>
      </c>
      <c r="AC27" s="363">
        <f>SUM(AC5:AC26)</f>
        <v>0</v>
      </c>
      <c r="AD27" s="359">
        <f>SUM(AD5:AD26)</f>
        <v>0</v>
      </c>
      <c r="AE27" s="359"/>
      <c r="AF27" s="359"/>
      <c r="AG27" s="359"/>
      <c r="AH27" s="359"/>
      <c r="AI27" s="359"/>
      <c r="AJ27" s="359"/>
      <c r="AK27" s="333">
        <f>SUM(AK5:AK26)</f>
        <v>0</v>
      </c>
      <c r="AL27" s="359">
        <f>SUM(AL5:AL26)</f>
        <v>0</v>
      </c>
      <c r="AM27" s="359">
        <f>SUM(AM5:AM26)</f>
        <v>0</v>
      </c>
    </row>
    <row r="28" spans="1:39" ht="27.95" customHeight="1">
      <c r="E28" s="443">
        <v>253</v>
      </c>
      <c r="G28" s="443"/>
      <c r="H28" s="347"/>
      <c r="I28" s="348"/>
      <c r="J28" s="311">
        <v>44</v>
      </c>
      <c r="K28" s="313"/>
      <c r="L28" s="360" t="str">
        <f>IF(L27=0,"OK",ERREUR)</f>
        <v>OK</v>
      </c>
      <c r="M28" s="452"/>
      <c r="N28" s="347"/>
      <c r="O28" s="311"/>
      <c r="P28" s="311">
        <v>44</v>
      </c>
      <c r="Q28" s="313"/>
      <c r="R28" s="360" t="str">
        <f>IF(R27=0,"OK",ERREUR)</f>
        <v>OK</v>
      </c>
      <c r="S28" s="349"/>
      <c r="T28" s="347"/>
      <c r="U28" s="348"/>
      <c r="V28" s="311">
        <v>44</v>
      </c>
      <c r="W28" s="313"/>
      <c r="X28" s="360" t="str">
        <f>IF(X27=0,"OK",ERREUR)</f>
        <v>OK</v>
      </c>
      <c r="Y28" s="313"/>
      <c r="Z28" s="313"/>
      <c r="AA28" s="311"/>
      <c r="AB28" s="334">
        <f>SUM(J28+P28+V28)</f>
        <v>132</v>
      </c>
      <c r="AC28" s="308" t="str">
        <f>IF(AC27=0,"OK",ERREUR)</f>
        <v>OK</v>
      </c>
      <c r="AD28" s="311"/>
      <c r="AE28" s="311"/>
      <c r="AF28" s="312"/>
      <c r="AG28" s="312"/>
      <c r="AH28" s="311"/>
      <c r="AI28" s="311"/>
      <c r="AJ28" s="312"/>
      <c r="AK28" s="334">
        <v>120</v>
      </c>
      <c r="AL28" s="308" t="str">
        <f>IF(AL27=0,"OK",ERREUR)</f>
        <v>OK</v>
      </c>
      <c r="AM28" s="335"/>
    </row>
    <row r="29" spans="1:39" ht="33" customHeight="1">
      <c r="C29" s="500" t="s">
        <v>85</v>
      </c>
      <c r="D29" s="500"/>
      <c r="G29" s="443"/>
      <c r="J29" s="243"/>
      <c r="K29" s="243"/>
      <c r="L29" s="243"/>
      <c r="M29" s="443"/>
      <c r="N29" s="13"/>
      <c r="P29" s="243"/>
      <c r="Q29" s="243"/>
      <c r="R29" s="243"/>
      <c r="S29" s="243"/>
      <c r="T29" s="244"/>
      <c r="U29" s="1"/>
      <c r="Y29" s="243"/>
      <c r="Z29" s="243"/>
      <c r="AA29" s="243"/>
      <c r="AB29" s="243"/>
      <c r="AC29" s="243"/>
      <c r="AD29" s="362"/>
      <c r="AE29" s="243"/>
      <c r="AF29" s="243"/>
      <c r="AG29" s="243"/>
      <c r="AH29" s="13"/>
      <c r="AI29" s="13"/>
      <c r="AJ29" s="243"/>
      <c r="AK29" s="243"/>
      <c r="AL29" s="243"/>
    </row>
    <row r="30" spans="1:39" ht="33.75" customHeight="1">
      <c r="A30"/>
      <c r="B30"/>
      <c r="C30" s="499" t="s">
        <v>115</v>
      </c>
      <c r="D30" s="499"/>
      <c r="E30"/>
      <c r="F30" s="443"/>
      <c r="G30" s="243"/>
      <c r="H30" s="243"/>
      <c r="I30" s="243"/>
      <c r="J30" s="22"/>
      <c r="K30" s="22"/>
      <c r="L30" s="22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 s="243"/>
      <c r="AE30" s="243"/>
      <c r="AF30" s="243"/>
      <c r="AG30" s="13"/>
      <c r="AH30" s="31"/>
    </row>
    <row r="31" spans="1:39" customFormat="1" ht="33.75" customHeight="1"/>
    <row r="32" spans="1:39" customFormat="1" ht="33.75" customHeight="1"/>
    <row r="33" spans="1:36" customFormat="1" ht="33.75" customHeight="1"/>
    <row r="34" spans="1:36" customFormat="1" ht="33.75" customHeight="1"/>
    <row r="35" spans="1:36" ht="26.25">
      <c r="A35" s="243"/>
      <c r="B35" s="443"/>
      <c r="C35" s="365"/>
      <c r="E35" s="243"/>
      <c r="F35" s="362"/>
      <c r="G35" s="443"/>
      <c r="H35" s="243"/>
      <c r="I35" s="243"/>
      <c r="J35" s="243"/>
      <c r="K35" s="22"/>
      <c r="L35" s="22"/>
      <c r="M35" s="2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243"/>
      <c r="AF35" s="13"/>
      <c r="AG35" s="243"/>
      <c r="AH35" s="243"/>
      <c r="AI35" s="13"/>
      <c r="AJ35" s="31"/>
    </row>
    <row r="36" spans="1:36" ht="26.25">
      <c r="A36" s="21" t="s">
        <v>64</v>
      </c>
      <c r="B36" s="44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 s="243"/>
      <c r="AF36" s="13"/>
      <c r="AG36" s="243"/>
      <c r="AH36" s="243"/>
      <c r="AI36" s="13"/>
      <c r="AJ36" s="31"/>
    </row>
    <row r="37" spans="1:36" ht="26.25">
      <c r="A37" s="21" t="s">
        <v>128</v>
      </c>
      <c r="B37" s="443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F37" s="13"/>
      <c r="AG37" s="13"/>
      <c r="AH37" s="243"/>
      <c r="AI37" s="243"/>
      <c r="AJ37" s="13"/>
    </row>
    <row r="38" spans="1:36" ht="26.25">
      <c r="A38" s="21" t="s">
        <v>108</v>
      </c>
      <c r="B38" s="443"/>
      <c r="D38" s="22"/>
      <c r="E38" s="22"/>
      <c r="F38" s="22"/>
      <c r="G38" s="22"/>
      <c r="H38" s="22"/>
      <c r="I38" s="22"/>
      <c r="J38" s="22"/>
      <c r="K38" s="2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G38" s="243"/>
      <c r="AH38" s="243"/>
      <c r="AI38" s="13"/>
      <c r="AJ38" s="31"/>
    </row>
    <row r="39" spans="1:36" ht="26.25">
      <c r="A39" s="21" t="s">
        <v>126</v>
      </c>
      <c r="B39" s="443"/>
      <c r="D39" s="21"/>
      <c r="E39" s="22"/>
      <c r="F39" s="22"/>
      <c r="G39" s="22"/>
      <c r="H39" s="22"/>
      <c r="I39" s="22"/>
      <c r="J39" s="22"/>
      <c r="K39" s="2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G39" s="243"/>
      <c r="AH39" s="243"/>
      <c r="AI39" s="13"/>
      <c r="AJ39" s="31"/>
    </row>
    <row r="40" spans="1:36" ht="26.25">
      <c r="A40" s="21" t="s">
        <v>127</v>
      </c>
      <c r="B40" s="443"/>
      <c r="D40" s="22"/>
      <c r="E40" s="22"/>
      <c r="F40" s="22"/>
      <c r="I40" s="22"/>
      <c r="J40" s="22"/>
      <c r="K40" s="2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6" ht="26.25">
      <c r="A41" s="21" t="s">
        <v>103</v>
      </c>
      <c r="B41" s="443"/>
      <c r="D41" s="22"/>
      <c r="E41" s="22"/>
      <c r="F41" s="2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6"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6"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5" spans="1:36" ht="26.25">
      <c r="E45" s="22"/>
      <c r="F45" s="22"/>
    </row>
    <row r="46" spans="1:36" ht="26.25">
      <c r="E46" s="22"/>
      <c r="F46" s="22"/>
    </row>
    <row r="47" spans="1:36" ht="26.25">
      <c r="E47" s="22"/>
      <c r="F47" s="22"/>
    </row>
    <row r="48" spans="1:36" ht="26.25">
      <c r="E48" s="22"/>
      <c r="F48" s="22"/>
    </row>
    <row r="49" spans="5:6" ht="26.25">
      <c r="E49" s="22"/>
      <c r="F49" s="22"/>
    </row>
    <row r="50" spans="5:6" ht="26.25">
      <c r="E50" s="22"/>
    </row>
  </sheetData>
  <sheetProtection sheet="1" objects="1" scenarios="1" formatCells="0" formatColumns="0" formatRows="0" insertColumns="0" insertRows="0" insertHyperlinks="0" deleteColumns="0" deleteRows="0" sort="0"/>
  <mergeCells count="39">
    <mergeCell ref="T25:T26"/>
    <mergeCell ref="T21:T22"/>
    <mergeCell ref="T23:T24"/>
    <mergeCell ref="A1:C1"/>
    <mergeCell ref="I1:K1"/>
    <mergeCell ref="H11:H12"/>
    <mergeCell ref="N11:N12"/>
    <mergeCell ref="T11:T12"/>
    <mergeCell ref="H5:H6"/>
    <mergeCell ref="N5:N6"/>
    <mergeCell ref="H7:H8"/>
    <mergeCell ref="N7:N8"/>
    <mergeCell ref="H9:H10"/>
    <mergeCell ref="N9:N10"/>
    <mergeCell ref="H15:H16"/>
    <mergeCell ref="N15:N16"/>
    <mergeCell ref="AB3:AD3"/>
    <mergeCell ref="AI3:AM3"/>
    <mergeCell ref="T19:T20"/>
    <mergeCell ref="T5:T6"/>
    <mergeCell ref="T7:T8"/>
    <mergeCell ref="T15:T16"/>
    <mergeCell ref="T13:T14"/>
    <mergeCell ref="T9:T10"/>
    <mergeCell ref="T17:T18"/>
    <mergeCell ref="H13:H14"/>
    <mergeCell ref="N13:N14"/>
    <mergeCell ref="C29:D29"/>
    <mergeCell ref="H17:H18"/>
    <mergeCell ref="N17:N18"/>
    <mergeCell ref="H19:H20"/>
    <mergeCell ref="N19:N20"/>
    <mergeCell ref="H25:H26"/>
    <mergeCell ref="N25:N26"/>
    <mergeCell ref="H21:H22"/>
    <mergeCell ref="N21:N22"/>
    <mergeCell ref="H23:H24"/>
    <mergeCell ref="N23:N24"/>
    <mergeCell ref="C30:D30"/>
  </mergeCells>
  <conditionalFormatting sqref="K5:K6">
    <cfRule type="iconSet" priority="293">
      <iconSet>
        <cfvo type="percent" val="0"/>
        <cfvo type="percent" val="12"/>
        <cfvo type="percent" val="13"/>
      </iconSet>
    </cfRule>
    <cfRule type="duplicateValues" dxfId="412" priority="294"/>
  </conditionalFormatting>
  <conditionalFormatting sqref="K7:K8">
    <cfRule type="iconSet" priority="291">
      <iconSet>
        <cfvo type="percent" val="0"/>
        <cfvo type="percent" val="12"/>
        <cfvo type="percent" val="13"/>
      </iconSet>
    </cfRule>
    <cfRule type="duplicateValues" dxfId="411" priority="292"/>
  </conditionalFormatting>
  <conditionalFormatting sqref="K9:K10">
    <cfRule type="iconSet" priority="289">
      <iconSet>
        <cfvo type="percent" val="0"/>
        <cfvo type="percent" val="12"/>
        <cfvo type="percent" val="13"/>
      </iconSet>
    </cfRule>
    <cfRule type="duplicateValues" dxfId="410" priority="290"/>
  </conditionalFormatting>
  <conditionalFormatting sqref="K11:K12">
    <cfRule type="iconSet" priority="287">
      <iconSet>
        <cfvo type="percent" val="0"/>
        <cfvo type="percent" val="12"/>
        <cfvo type="percent" val="13"/>
      </iconSet>
    </cfRule>
    <cfRule type="duplicateValues" dxfId="409" priority="288"/>
  </conditionalFormatting>
  <conditionalFormatting sqref="K13:K14">
    <cfRule type="iconSet" priority="285">
      <iconSet>
        <cfvo type="percent" val="0"/>
        <cfvo type="percent" val="12"/>
        <cfvo type="percent" val="13"/>
      </iconSet>
    </cfRule>
    <cfRule type="duplicateValues" dxfId="408" priority="286"/>
  </conditionalFormatting>
  <conditionalFormatting sqref="K15:K16">
    <cfRule type="iconSet" priority="283">
      <iconSet>
        <cfvo type="percent" val="0"/>
        <cfvo type="percent" val="12"/>
        <cfvo type="percent" val="13"/>
      </iconSet>
    </cfRule>
    <cfRule type="duplicateValues" dxfId="407" priority="284"/>
  </conditionalFormatting>
  <conditionalFormatting sqref="K17:K18">
    <cfRule type="iconSet" priority="281">
      <iconSet>
        <cfvo type="percent" val="0"/>
        <cfvo type="percent" val="12"/>
        <cfvo type="percent" val="13"/>
      </iconSet>
    </cfRule>
    <cfRule type="duplicateValues" dxfId="406" priority="282"/>
  </conditionalFormatting>
  <conditionalFormatting sqref="K19:K20">
    <cfRule type="iconSet" priority="279">
      <iconSet>
        <cfvo type="percent" val="0"/>
        <cfvo type="percent" val="12"/>
        <cfvo type="percent" val="13"/>
      </iconSet>
    </cfRule>
    <cfRule type="duplicateValues" dxfId="405" priority="280"/>
  </conditionalFormatting>
  <conditionalFormatting sqref="K21:K22">
    <cfRule type="iconSet" priority="277">
      <iconSet>
        <cfvo type="percent" val="0"/>
        <cfvo type="percent" val="12"/>
        <cfvo type="percent" val="13"/>
      </iconSet>
    </cfRule>
    <cfRule type="duplicateValues" dxfId="404" priority="278"/>
  </conditionalFormatting>
  <conditionalFormatting sqref="K23:K24">
    <cfRule type="iconSet" priority="275">
      <iconSet>
        <cfvo type="percent" val="0"/>
        <cfvo type="percent" val="12"/>
        <cfvo type="percent" val="13"/>
      </iconSet>
    </cfRule>
    <cfRule type="duplicateValues" dxfId="403" priority="276"/>
  </conditionalFormatting>
  <conditionalFormatting sqref="K25:K26">
    <cfRule type="iconSet" priority="273">
      <iconSet>
        <cfvo type="percent" val="0"/>
        <cfvo type="percent" val="12"/>
        <cfvo type="percent" val="13"/>
      </iconSet>
    </cfRule>
    <cfRule type="duplicateValues" dxfId="402" priority="274"/>
  </conditionalFormatting>
  <conditionalFormatting sqref="Q5:Q6">
    <cfRule type="iconSet" priority="271">
      <iconSet>
        <cfvo type="percent" val="0"/>
        <cfvo type="percent" val="12"/>
        <cfvo type="percent" val="13"/>
      </iconSet>
    </cfRule>
    <cfRule type="duplicateValues" dxfId="401" priority="272"/>
  </conditionalFormatting>
  <conditionalFormatting sqref="Q7:Q8">
    <cfRule type="iconSet" priority="269">
      <iconSet>
        <cfvo type="percent" val="0"/>
        <cfvo type="percent" val="12"/>
        <cfvo type="percent" val="13"/>
      </iconSet>
    </cfRule>
    <cfRule type="duplicateValues" dxfId="400" priority="270"/>
  </conditionalFormatting>
  <conditionalFormatting sqref="Q9:Q10">
    <cfRule type="iconSet" priority="267">
      <iconSet>
        <cfvo type="percent" val="0"/>
        <cfvo type="percent" val="12"/>
        <cfvo type="percent" val="13"/>
      </iconSet>
    </cfRule>
    <cfRule type="duplicateValues" dxfId="399" priority="268"/>
  </conditionalFormatting>
  <conditionalFormatting sqref="Q11:Q12">
    <cfRule type="iconSet" priority="265">
      <iconSet>
        <cfvo type="percent" val="0"/>
        <cfvo type="percent" val="12"/>
        <cfvo type="percent" val="13"/>
      </iconSet>
    </cfRule>
    <cfRule type="duplicateValues" dxfId="398" priority="266"/>
  </conditionalFormatting>
  <conditionalFormatting sqref="Q13:Q14">
    <cfRule type="iconSet" priority="263">
      <iconSet>
        <cfvo type="percent" val="0"/>
        <cfvo type="percent" val="12"/>
        <cfvo type="percent" val="13"/>
      </iconSet>
    </cfRule>
    <cfRule type="duplicateValues" dxfId="397" priority="264"/>
  </conditionalFormatting>
  <conditionalFormatting sqref="Q15:Q16">
    <cfRule type="iconSet" priority="261">
      <iconSet>
        <cfvo type="percent" val="0"/>
        <cfvo type="percent" val="12"/>
        <cfvo type="percent" val="13"/>
      </iconSet>
    </cfRule>
    <cfRule type="duplicateValues" dxfId="396" priority="262"/>
  </conditionalFormatting>
  <conditionalFormatting sqref="Q17:Q18">
    <cfRule type="iconSet" priority="259">
      <iconSet>
        <cfvo type="percent" val="0"/>
        <cfvo type="percent" val="12"/>
        <cfvo type="percent" val="13"/>
      </iconSet>
    </cfRule>
    <cfRule type="duplicateValues" dxfId="395" priority="260"/>
  </conditionalFormatting>
  <conditionalFormatting sqref="Q19:Q20">
    <cfRule type="iconSet" priority="257">
      <iconSet>
        <cfvo type="percent" val="0"/>
        <cfvo type="percent" val="12"/>
        <cfvo type="percent" val="13"/>
      </iconSet>
    </cfRule>
    <cfRule type="duplicateValues" dxfId="394" priority="258"/>
  </conditionalFormatting>
  <conditionalFormatting sqref="Q21:Q22">
    <cfRule type="iconSet" priority="255">
      <iconSet>
        <cfvo type="percent" val="0"/>
        <cfvo type="percent" val="12"/>
        <cfvo type="percent" val="13"/>
      </iconSet>
    </cfRule>
    <cfRule type="duplicateValues" dxfId="393" priority="256"/>
  </conditionalFormatting>
  <conditionalFormatting sqref="Q23:Q24">
    <cfRule type="iconSet" priority="253">
      <iconSet>
        <cfvo type="percent" val="0"/>
        <cfvo type="percent" val="12"/>
        <cfvo type="percent" val="13"/>
      </iconSet>
    </cfRule>
    <cfRule type="duplicateValues" dxfId="392" priority="254"/>
  </conditionalFormatting>
  <conditionalFormatting sqref="Q25:Q26">
    <cfRule type="iconSet" priority="251">
      <iconSet>
        <cfvo type="percent" val="0"/>
        <cfvo type="percent" val="12"/>
        <cfvo type="percent" val="13"/>
      </iconSet>
    </cfRule>
    <cfRule type="duplicateValues" dxfId="391" priority="252"/>
  </conditionalFormatting>
  <conditionalFormatting sqref="W5:W6">
    <cfRule type="iconSet" priority="249">
      <iconSet>
        <cfvo type="percent" val="0"/>
        <cfvo type="percent" val="12"/>
        <cfvo type="percent" val="13"/>
      </iconSet>
    </cfRule>
    <cfRule type="duplicateValues" dxfId="390" priority="250"/>
  </conditionalFormatting>
  <conditionalFormatting sqref="W7:W8">
    <cfRule type="iconSet" priority="247">
      <iconSet>
        <cfvo type="percent" val="0"/>
        <cfvo type="percent" val="12"/>
        <cfvo type="percent" val="13"/>
      </iconSet>
    </cfRule>
    <cfRule type="duplicateValues" dxfId="389" priority="248"/>
  </conditionalFormatting>
  <conditionalFormatting sqref="W9:W10">
    <cfRule type="iconSet" priority="245">
      <iconSet>
        <cfvo type="percent" val="0"/>
        <cfvo type="percent" val="12"/>
        <cfvo type="percent" val="13"/>
      </iconSet>
    </cfRule>
    <cfRule type="duplicateValues" dxfId="388" priority="246"/>
  </conditionalFormatting>
  <conditionalFormatting sqref="W11:W12">
    <cfRule type="iconSet" priority="243">
      <iconSet>
        <cfvo type="percent" val="0"/>
        <cfvo type="percent" val="12"/>
        <cfvo type="percent" val="13"/>
      </iconSet>
    </cfRule>
    <cfRule type="duplicateValues" dxfId="387" priority="244"/>
  </conditionalFormatting>
  <conditionalFormatting sqref="W13:W14">
    <cfRule type="iconSet" priority="241">
      <iconSet>
        <cfvo type="percent" val="0"/>
        <cfvo type="percent" val="12"/>
        <cfvo type="percent" val="13"/>
      </iconSet>
    </cfRule>
    <cfRule type="duplicateValues" dxfId="386" priority="242"/>
  </conditionalFormatting>
  <conditionalFormatting sqref="W15:W16">
    <cfRule type="iconSet" priority="239">
      <iconSet>
        <cfvo type="percent" val="0"/>
        <cfvo type="percent" val="12"/>
        <cfvo type="percent" val="13"/>
      </iconSet>
    </cfRule>
    <cfRule type="duplicateValues" dxfId="385" priority="240"/>
  </conditionalFormatting>
  <conditionalFormatting sqref="W17:W18">
    <cfRule type="iconSet" priority="237">
      <iconSet>
        <cfvo type="percent" val="0"/>
        <cfvo type="percent" val="12"/>
        <cfvo type="percent" val="13"/>
      </iconSet>
    </cfRule>
    <cfRule type="duplicateValues" dxfId="384" priority="238"/>
  </conditionalFormatting>
  <conditionalFormatting sqref="W19:W20">
    <cfRule type="iconSet" priority="235">
      <iconSet>
        <cfvo type="percent" val="0"/>
        <cfvo type="percent" val="12"/>
        <cfvo type="percent" val="13"/>
      </iconSet>
    </cfRule>
    <cfRule type="duplicateValues" dxfId="383" priority="236"/>
  </conditionalFormatting>
  <conditionalFormatting sqref="W21:W22">
    <cfRule type="iconSet" priority="233">
      <iconSet>
        <cfvo type="percent" val="0"/>
        <cfvo type="percent" val="12"/>
        <cfvo type="percent" val="13"/>
      </iconSet>
    </cfRule>
    <cfRule type="duplicateValues" dxfId="382" priority="234"/>
  </conditionalFormatting>
  <conditionalFormatting sqref="W23:W24">
    <cfRule type="iconSet" priority="231">
      <iconSet>
        <cfvo type="percent" val="0"/>
        <cfvo type="percent" val="12"/>
        <cfvo type="percent" val="13"/>
      </iconSet>
    </cfRule>
    <cfRule type="duplicateValues" dxfId="381" priority="232"/>
  </conditionalFormatting>
  <conditionalFormatting sqref="W25:W26">
    <cfRule type="iconSet" priority="229">
      <iconSet>
        <cfvo type="percent" val="0"/>
        <cfvo type="percent" val="12"/>
        <cfvo type="percent" val="13"/>
      </iconSet>
    </cfRule>
    <cfRule type="duplicateValues" dxfId="380" priority="230"/>
  </conditionalFormatting>
  <conditionalFormatting sqref="AC27 AL27 R27 X27 L27:M27">
    <cfRule type="colorScale" priority="227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8 AC28 R28 X28 L28:M28">
    <cfRule type="containsText" dxfId="379" priority="225" operator="containsText" text="OK">
      <formula>NOT(ISERROR(SEARCH("OK",L28)))</formula>
    </cfRule>
    <cfRule type="containsText" dxfId="378" priority="226" operator="containsText" text="ERREUR">
      <formula>NOT(ISERROR(SEARCH("ERREUR",L28)))</formula>
    </cfRule>
  </conditionalFormatting>
  <conditionalFormatting sqref="AI5:AI26">
    <cfRule type="duplicateValues" dxfId="377" priority="386"/>
  </conditionalFormatting>
  <conditionalFormatting sqref="AI6:AI26">
    <cfRule type="duplicateValues" dxfId="376" priority="388"/>
  </conditionalFormatting>
  <conditionalFormatting sqref="AI6:AI26">
    <cfRule type="duplicateValues" dxfId="375" priority="390"/>
    <cfRule type="duplicateValues" dxfId="374" priority="391"/>
  </conditionalFormatting>
  <conditionalFormatting sqref="AH27:AH28">
    <cfRule type="duplicateValues" dxfId="373" priority="200"/>
  </conditionalFormatting>
  <conditionalFormatting sqref="AH27:AH28">
    <cfRule type="duplicateValues" dxfId="372" priority="197"/>
    <cfRule type="duplicateValues" dxfId="371" priority="198"/>
  </conditionalFormatting>
  <conditionalFormatting sqref="AI6 AI8 AI10 AI12 AI14 AI16 AI18 AI22:AI26">
    <cfRule type="duplicateValues" dxfId="370" priority="193"/>
  </conditionalFormatting>
  <conditionalFormatting sqref="AI6 AI8 AI10 AI12 AI14 AI16 AI18 AI22:AI26">
    <cfRule type="duplicateValues" dxfId="369" priority="191"/>
    <cfRule type="duplicateValues" dxfId="368" priority="192"/>
  </conditionalFormatting>
  <conditionalFormatting sqref="AI6:AI22">
    <cfRule type="duplicateValues" dxfId="367" priority="186"/>
  </conditionalFormatting>
  <conditionalFormatting sqref="AI6:AI22">
    <cfRule type="duplicateValues" dxfId="366" priority="183"/>
    <cfRule type="duplicateValues" dxfId="365" priority="184"/>
  </conditionalFormatting>
  <conditionalFormatting sqref="AI6 AI8 AI10 AI12 AI14 AI16 AI18 AI20:AI22">
    <cfRule type="duplicateValues" dxfId="364" priority="177"/>
  </conditionalFormatting>
  <conditionalFormatting sqref="AI6 AI8 AI10 AI12 AI14 AI16 AI18 AI20:AI22">
    <cfRule type="duplicateValues" dxfId="363" priority="175"/>
    <cfRule type="duplicateValues" dxfId="362" priority="176"/>
  </conditionalFormatting>
  <conditionalFormatting sqref="C5:C22">
    <cfRule type="duplicateValues" dxfId="361" priority="165"/>
  </conditionalFormatting>
  <conditionalFormatting sqref="C26">
    <cfRule type="duplicateValues" dxfId="360" priority="92"/>
  </conditionalFormatting>
  <conditionalFormatting sqref="C5:C26">
    <cfRule type="duplicateValues" dxfId="359" priority="91"/>
  </conditionalFormatting>
  <conditionalFormatting sqref="O5:O26">
    <cfRule type="duplicateValues" dxfId="358" priority="1"/>
  </conditionalFormatting>
  <pageMargins left="0.13" right="0.16" top="0.25" bottom="0.44" header="0.17" footer="0.31496062992125984"/>
  <pageSetup paperSize="9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FF"/>
  </sheetPr>
  <dimension ref="A1:AN52"/>
  <sheetViews>
    <sheetView topLeftCell="A2" zoomScale="60" zoomScaleNormal="60" workbookViewId="0">
      <selection activeCell="O26" sqref="O26"/>
    </sheetView>
  </sheetViews>
  <sheetFormatPr baseColWidth="10" defaultRowHeight="15"/>
  <cols>
    <col min="1" max="2" width="5.5703125" style="90" customWidth="1"/>
    <col min="3" max="3" width="28" style="90" customWidth="1"/>
    <col min="4" max="4" width="26.140625" style="90" customWidth="1"/>
    <col min="5" max="5" width="12.28515625" style="90" customWidth="1"/>
    <col min="6" max="6" width="5.42578125" style="90" customWidth="1"/>
    <col min="7" max="7" width="5.7109375" style="90" customWidth="1"/>
    <col min="8" max="8" width="6.5703125" style="90" customWidth="1"/>
    <col min="9" max="9" width="27.42578125" style="90" customWidth="1"/>
    <col min="10" max="10" width="10.42578125" style="90" hidden="1" customWidth="1"/>
    <col min="11" max="11" width="9.7109375" style="90" customWidth="1"/>
    <col min="12" max="12" width="10.7109375" style="90" hidden="1" customWidth="1"/>
    <col min="13" max="13" width="7" style="90" customWidth="1"/>
    <col min="14" max="14" width="7.85546875" style="90" customWidth="1"/>
    <col min="15" max="15" width="27.5703125" style="90" customWidth="1"/>
    <col min="16" max="16" width="7.85546875" style="90" hidden="1" customWidth="1"/>
    <col min="17" max="17" width="10" style="90" customWidth="1"/>
    <col min="18" max="18" width="6.85546875" style="90" hidden="1" customWidth="1"/>
    <col min="19" max="19" width="6" style="90" customWidth="1"/>
    <col min="20" max="20" width="8" style="90" customWidth="1"/>
    <col min="21" max="21" width="27" style="90" customWidth="1"/>
    <col min="22" max="22" width="7.7109375" style="90" hidden="1" customWidth="1"/>
    <col min="23" max="23" width="9.85546875" style="90" customWidth="1"/>
    <col min="24" max="24" width="8.28515625" style="90" hidden="1" customWidth="1"/>
    <col min="25" max="25" width="7.42578125" style="90" customWidth="1"/>
    <col min="26" max="26" width="8.140625" style="90" customWidth="1"/>
    <col min="27" max="27" width="27.42578125" style="90" customWidth="1"/>
    <col min="28" max="28" width="11" style="90" customWidth="1"/>
    <col min="29" max="29" width="10.42578125" style="90" customWidth="1"/>
    <col min="30" max="30" width="10.7109375" style="90" customWidth="1"/>
    <col min="31" max="31" width="6" style="90" customWidth="1"/>
    <col min="32" max="32" width="19.28515625" style="90" hidden="1" customWidth="1"/>
    <col min="33" max="33" width="11" style="90" hidden="1" customWidth="1"/>
    <col min="34" max="34" width="11.7109375" style="90" hidden="1" customWidth="1"/>
    <col min="35" max="35" width="11.5703125" style="90" customWidth="1"/>
    <col min="36" max="36" width="27.140625" style="90" customWidth="1"/>
    <col min="37" max="37" width="13.140625" style="90" customWidth="1"/>
    <col min="38" max="38" width="11.42578125" style="90" customWidth="1"/>
    <col min="39" max="39" width="10.28515625" style="90" customWidth="1"/>
    <col min="40" max="40" width="27.28515625" style="90" customWidth="1"/>
    <col min="41" max="41" width="11.42578125" style="90"/>
    <col min="42" max="42" width="11.7109375" style="90" customWidth="1"/>
    <col min="43" max="43" width="12.85546875" style="90" customWidth="1"/>
    <col min="44" max="16384" width="11.42578125" style="90"/>
  </cols>
  <sheetData>
    <row r="1" spans="1:40" ht="55.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5"/>
      <c r="W1" s="146"/>
      <c r="X1" s="146"/>
      <c r="Y1" s="145"/>
      <c r="Z1" s="145"/>
      <c r="AA1" s="146"/>
      <c r="AB1" s="146"/>
      <c r="AC1" s="146"/>
      <c r="AD1" s="365"/>
      <c r="AE1" s="146"/>
      <c r="AF1" s="145"/>
      <c r="AG1" s="146"/>
      <c r="AH1" s="146"/>
      <c r="AI1" s="146"/>
      <c r="AJ1" s="13"/>
      <c r="AK1" s="13"/>
      <c r="AL1" s="146"/>
      <c r="AM1" s="146"/>
      <c r="AN1" s="13"/>
    </row>
    <row r="2" spans="1:40" ht="33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4"/>
      <c r="AG2" s="443"/>
      <c r="AH2" s="443"/>
      <c r="AI2" s="443"/>
      <c r="AJ2" s="13"/>
      <c r="AK2" s="13"/>
      <c r="AL2" s="443"/>
      <c r="AM2" s="443"/>
      <c r="AN2" s="13"/>
    </row>
    <row r="3" spans="1:40" ht="27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146"/>
      <c r="K3" s="146"/>
      <c r="L3" s="146"/>
      <c r="M3" s="12"/>
      <c r="N3" s="12"/>
      <c r="O3" s="11" t="s">
        <v>7</v>
      </c>
      <c r="P3" s="146"/>
      <c r="Q3" s="146"/>
      <c r="R3" s="146"/>
      <c r="S3" s="145"/>
      <c r="T3" s="12"/>
      <c r="U3" s="11" t="s">
        <v>8</v>
      </c>
      <c r="V3" s="27"/>
      <c r="W3" s="146"/>
      <c r="X3" s="146"/>
      <c r="Y3" s="146"/>
      <c r="Z3" s="146"/>
      <c r="AB3" s="496" t="s">
        <v>22</v>
      </c>
      <c r="AC3" s="497"/>
      <c r="AD3" s="498"/>
      <c r="AE3"/>
      <c r="AF3" s="91"/>
      <c r="AG3" s="91"/>
      <c r="AH3" s="89"/>
      <c r="AI3" s="493" t="s">
        <v>13</v>
      </c>
      <c r="AJ3" s="494"/>
      <c r="AK3" s="494"/>
      <c r="AL3" s="494"/>
      <c r="AM3" s="495"/>
    </row>
    <row r="4" spans="1:40" ht="27" customHeight="1" thickBot="1">
      <c r="A4" s="93"/>
      <c r="B4" s="346" t="s">
        <v>130</v>
      </c>
      <c r="C4" s="476" t="s">
        <v>125</v>
      </c>
      <c r="D4" s="95" t="s">
        <v>15</v>
      </c>
      <c r="E4" s="433" t="s">
        <v>86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146"/>
      <c r="Z4" s="146"/>
      <c r="AA4" s="472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64"/>
      <c r="AH4" s="305" t="s">
        <v>21</v>
      </c>
      <c r="AI4" s="320" t="s">
        <v>17</v>
      </c>
      <c r="AJ4" s="387" t="s">
        <v>1</v>
      </c>
      <c r="AK4" s="257" t="s">
        <v>2</v>
      </c>
      <c r="AL4" s="386" t="s">
        <v>3</v>
      </c>
      <c r="AM4" s="309" t="s">
        <v>12</v>
      </c>
    </row>
    <row r="5" spans="1:40" ht="27" customHeight="1">
      <c r="A5" s="98">
        <v>1</v>
      </c>
      <c r="B5" s="265"/>
      <c r="C5" s="265" t="s">
        <v>133</v>
      </c>
      <c r="D5" s="266"/>
      <c r="E5" s="434">
        <v>1</v>
      </c>
      <c r="G5" s="437">
        <v>1</v>
      </c>
      <c r="H5" s="503">
        <v>1</v>
      </c>
      <c r="I5" s="45" t="str">
        <f t="shared" ref="I5:I28" si="0">IF(ISNA(MATCH(G5,$E$5:$E$28,0)),"",INDEX($C$5:$C$28,MATCH(G5,$E$5:$E$28,0)))</f>
        <v>A</v>
      </c>
      <c r="J5" s="45">
        <f>IF(K5+K6=0,0,IF(K5=K6,2,IF(K5&lt;K6,1,3)))</f>
        <v>1</v>
      </c>
      <c r="K5" s="150">
        <v>1</v>
      </c>
      <c r="L5" s="149">
        <f>SUM(K5-K6)</f>
        <v>-1</v>
      </c>
      <c r="M5" s="1"/>
      <c r="N5" s="491">
        <v>12</v>
      </c>
      <c r="O5" s="17" t="str">
        <f>IF(K5=K6," ",IF(K5&gt;K6,I5,I6))</f>
        <v>B</v>
      </c>
      <c r="P5" s="72">
        <f>IF(Q5+Q6=0,0,IF(Q5=Q6,2,IF(Q5&lt;Q6,1,3)))</f>
        <v>1</v>
      </c>
      <c r="Q5" s="150">
        <v>1</v>
      </c>
      <c r="R5" s="45">
        <f>SUM(Q5-Q6)</f>
        <v>-1</v>
      </c>
      <c r="S5" s="1"/>
      <c r="T5" s="491">
        <v>6</v>
      </c>
      <c r="U5" s="28" t="str">
        <f>IF(Q5=Q6," ",IF(Q5&gt;Q6,O5,O6))</f>
        <v>D</v>
      </c>
      <c r="V5" s="72">
        <f>IF(W5+W6=0,0,IF(W5=W6,2,IF(W5&lt;W6,1,3)))</f>
        <v>3</v>
      </c>
      <c r="W5" s="150">
        <v>1</v>
      </c>
      <c r="X5" s="45">
        <f>SUM(W5-W6)</f>
        <v>1</v>
      </c>
      <c r="Y5" s="146"/>
      <c r="Z5" s="14">
        <v>1</v>
      </c>
      <c r="AA5" s="8" t="str">
        <f>+I5</f>
        <v>A</v>
      </c>
      <c r="AB5" s="260">
        <f>SUM(IFERROR(VLOOKUP(AA5,I$5:L$28,2,0),0),IFERROR(VLOOKUP(AA5,O$5:R$28,2,0),0),IFERROR(VLOOKUP(AA5,U$5:X$28,2,0),0))</f>
        <v>5</v>
      </c>
      <c r="AC5" s="260">
        <f>SUM(IFERROR(VLOOKUP(AA5,I$5:L$28,4,0),0),IFERROR(VLOOKUP(AA5,O$5:R$28,4,0),0),IFERROR(VLOOKUP(AA5,U$5:X$28,4,0),0))</f>
        <v>-1</v>
      </c>
      <c r="AD5" s="471">
        <f>SUM(IFERROR(VLOOKUP(AA5,I$5:L$28,3,0),0),IFERROR(VLOOKUP(AA5,O$5:R$28,3,0),0),IFERROR(VLOOKUP(AA5,U$5:X$28,3,0),0))</f>
        <v>3</v>
      </c>
      <c r="AE5"/>
      <c r="AF5" s="256">
        <f>IF(OR(AA5="",AB5="",AC5="",AD5=""),"",RANK(AB5,$AB$5:$AB$28)+SUM(-AC5/100)-(+AD5/10000)+COUNTIF(AA$5:AA$28,"&lt;="&amp;AA5+1)/1000000+ROW()/100000000)</f>
        <v>13.009700050000001</v>
      </c>
      <c r="AG5"/>
      <c r="AH5" s="68">
        <f>IF(AA5="","",SMALL(AF$5:AF$28,ROWS(AB$5:AB5)))</f>
        <v>0.96950007999999999</v>
      </c>
      <c r="AI5" s="84">
        <f>IF(AH5="","",1)</f>
        <v>1</v>
      </c>
      <c r="AJ5" s="68" t="str">
        <f t="shared" ref="AJ5:AJ28" si="1">IF(OR(AA5="",AB5=""),"",INDEX($AA$5:$AA$28,MATCH(AH5,$AF$5:$AF$28,0)))</f>
        <v>D</v>
      </c>
      <c r="AK5" s="374">
        <f t="shared" ref="AK5:AK28" si="2">IF(AA5="","",INDEX($AB$5:$AB$28,MATCH(AH5,$AF$5:$AF$28,0)))</f>
        <v>9</v>
      </c>
      <c r="AL5" s="412">
        <f t="shared" ref="AL5:AL28" si="3">IF(AA5="","",INDEX($AC$5:$AC$28,MATCH(AH5,$AF$5:$AF$28,0)))</f>
        <v>3</v>
      </c>
      <c r="AM5" s="339">
        <f t="shared" ref="AM5:AM28" si="4">IF(AA5="","",INDEX($AD$5:$AD$28,MATCH(AH5,$AF$5:$AF$28,0)))</f>
        <v>5</v>
      </c>
    </row>
    <row r="6" spans="1:40" ht="27" customHeight="1" thickBot="1">
      <c r="A6" s="7">
        <v>2</v>
      </c>
      <c r="B6" s="267"/>
      <c r="C6" s="267" t="s">
        <v>134</v>
      </c>
      <c r="D6" s="268"/>
      <c r="E6" s="435">
        <v>2</v>
      </c>
      <c r="G6" s="438">
        <v>2</v>
      </c>
      <c r="H6" s="504"/>
      <c r="I6" s="65" t="str">
        <f t="shared" si="0"/>
        <v>B</v>
      </c>
      <c r="J6" s="46">
        <f>IF(K5+K6=0,0,IF(K5=K6,2,IF(K5&gt;K6,1,3)))</f>
        <v>3</v>
      </c>
      <c r="K6" s="151">
        <v>2</v>
      </c>
      <c r="L6" s="116">
        <f>SUM(K6-K5)</f>
        <v>1</v>
      </c>
      <c r="M6" s="1"/>
      <c r="N6" s="492"/>
      <c r="O6" s="18" t="str">
        <f>IF(K7=K8," ",IF(K7&gt;K8,I7,I8))</f>
        <v>D</v>
      </c>
      <c r="P6" s="73">
        <f>IF(Q5+Q6=0,0,IF(Q5=Q6,2,IF(Q5&gt;Q6,1,3)))</f>
        <v>3</v>
      </c>
      <c r="Q6" s="151">
        <v>2</v>
      </c>
      <c r="R6" s="9">
        <f>SUM(Q6-Q5)</f>
        <v>1</v>
      </c>
      <c r="S6" s="1"/>
      <c r="T6" s="492"/>
      <c r="U6" s="33" t="str">
        <f>IF(Q7=Q8," ",IF(Q7&gt;Q8,O7,O8))</f>
        <v>H</v>
      </c>
      <c r="V6" s="73">
        <f>IF(W5+W6=0,0,IF(W5=W6,2,IF(W5&gt;W6,1,3)))</f>
        <v>1</v>
      </c>
      <c r="W6" s="151">
        <v>0</v>
      </c>
      <c r="X6" s="9">
        <f>SUM(W6-W5)</f>
        <v>-1</v>
      </c>
      <c r="Y6" s="146"/>
      <c r="Z6" s="15">
        <v>2</v>
      </c>
      <c r="AA6" s="181" t="str">
        <f t="shared" ref="AA6:AA28" si="5">+I6</f>
        <v>B</v>
      </c>
      <c r="AB6" s="153">
        <f t="shared" ref="AB6:AB28" si="6">SUM(IFERROR(VLOOKUP(AA6,I$5:L$28,2,0),0),IFERROR(VLOOKUP(AA6,O$5:R$28,2,0),0),IFERROR(VLOOKUP(AA6,U$5:X$28,2,0),0))</f>
        <v>7</v>
      </c>
      <c r="AC6" s="153">
        <f t="shared" ref="AC6:AC28" si="7">SUM(IFERROR(VLOOKUP(AA6,I$5:L$28,4,0),0),IFERROR(VLOOKUP(AA6,O$5:R$28,4,0),0),IFERROR(VLOOKUP(AA6,U$5:X$28,4,0),0))</f>
        <v>1</v>
      </c>
      <c r="AD6" s="467">
        <f t="shared" ref="AD6:AD28" si="8">SUM(IFERROR(VLOOKUP(AA6,I$5:L$28,3,0),0),IFERROR(VLOOKUP(AA6,O$5:R$28,3,0),0),IFERROR(VLOOKUP(AA6,U$5:X$28,3,0),0))</f>
        <v>4</v>
      </c>
      <c r="AE6"/>
      <c r="AF6" s="256">
        <f t="shared" ref="AF6:AF28" si="9">IF(OR(AA6="",AB6="",AC6="",AD6=""),"",RANK(AB6,$AB$5:$AB$28)+SUM(-AC6/100)-(+AD6/10000)+COUNTIF(AA$5:AA$28,"&lt;="&amp;AA6+1)/1000000+ROW()/100000000)</f>
        <v>3.9896000600000003</v>
      </c>
      <c r="AG6"/>
      <c r="AH6" s="68">
        <f>IF(AA6="","",SMALL(AF$5:AF$28,ROWS(AB$5:AB6)))</f>
        <v>0.96950016000000006</v>
      </c>
      <c r="AI6" s="85">
        <f>IF(AH6="","",IF(AND(AK5=AK6,AL5=AL6,AM5=AM6),AI5,$AI$5+1))</f>
        <v>1</v>
      </c>
      <c r="AJ6" s="70" t="str">
        <f t="shared" si="1"/>
        <v>L</v>
      </c>
      <c r="AK6" s="374">
        <f t="shared" si="2"/>
        <v>9</v>
      </c>
      <c r="AL6" s="413">
        <f t="shared" si="3"/>
        <v>3</v>
      </c>
      <c r="AM6" s="205">
        <f t="shared" si="4"/>
        <v>5</v>
      </c>
    </row>
    <row r="7" spans="1:40" ht="27" customHeight="1">
      <c r="A7" s="7">
        <v>3</v>
      </c>
      <c r="B7" s="267"/>
      <c r="C7" s="267" t="s">
        <v>135</v>
      </c>
      <c r="D7" s="268"/>
      <c r="E7" s="435">
        <v>3</v>
      </c>
      <c r="G7" s="438">
        <v>3</v>
      </c>
      <c r="H7" s="503">
        <v>2</v>
      </c>
      <c r="I7" s="45" t="str">
        <f t="shared" si="0"/>
        <v>C</v>
      </c>
      <c r="J7" s="45">
        <f>IF(K7+K8=0,0,IF(K7=K8,2,IF(K7&lt;K8,1,3)))</f>
        <v>1</v>
      </c>
      <c r="K7" s="150">
        <v>1</v>
      </c>
      <c r="L7" s="114">
        <f t="shared" ref="L7" si="10">SUM(K7-K8)</f>
        <v>-1</v>
      </c>
      <c r="M7" s="1"/>
      <c r="N7" s="491">
        <v>11</v>
      </c>
      <c r="O7" s="17" t="str">
        <f>IF(K9=K10," ",IF(K9&gt;K10,I9,I10))</f>
        <v>F</v>
      </c>
      <c r="P7" s="72">
        <f>IF(Q7+Q8=0,0,IF(Q7=Q8,2,IF(Q7&lt;Q8,1,3)))</f>
        <v>1</v>
      </c>
      <c r="Q7" s="150">
        <v>1</v>
      </c>
      <c r="R7" s="8">
        <f t="shared" ref="R7" si="11">SUM(Q7-Q8)</f>
        <v>-1</v>
      </c>
      <c r="S7" s="1"/>
      <c r="T7" s="491">
        <v>5</v>
      </c>
      <c r="U7" s="17" t="str">
        <f>IF(Q9=Q10," ",IF(Q9&gt;Q10,O9,O10))</f>
        <v>L</v>
      </c>
      <c r="V7" s="72">
        <f>IF(W7+W8=0,0,IF(W7=W8,2,IF(W7&lt;W8,1,3)))</f>
        <v>3</v>
      </c>
      <c r="W7" s="150">
        <v>1</v>
      </c>
      <c r="X7" s="8">
        <f t="shared" ref="X7" si="12">SUM(W7-W8)</f>
        <v>1</v>
      </c>
      <c r="Y7" s="146"/>
      <c r="Z7" s="15">
        <v>3</v>
      </c>
      <c r="AA7" s="181" t="str">
        <f t="shared" si="5"/>
        <v>C</v>
      </c>
      <c r="AB7" s="153">
        <f t="shared" si="6"/>
        <v>7</v>
      </c>
      <c r="AC7" s="153">
        <f t="shared" si="7"/>
        <v>1</v>
      </c>
      <c r="AD7" s="467">
        <f t="shared" si="8"/>
        <v>4</v>
      </c>
      <c r="AE7"/>
      <c r="AF7" s="256">
        <f t="shared" si="9"/>
        <v>3.9896000700000003</v>
      </c>
      <c r="AG7"/>
      <c r="AH7" s="68">
        <f>IF(AA7="","",SMALL(AF$5:AF$28,ROWS(AB$5:AB7)))</f>
        <v>0.96950024000000001</v>
      </c>
      <c r="AI7" s="85">
        <f>IF(AH7="","",IF(AND(AK6=AK7,AL6=AL7,AM6=AM7),AI6,$AI$5+2))</f>
        <v>1</v>
      </c>
      <c r="AJ7" s="70" t="str">
        <f t="shared" si="1"/>
        <v>T</v>
      </c>
      <c r="AK7" s="374">
        <f t="shared" si="2"/>
        <v>9</v>
      </c>
      <c r="AL7" s="413">
        <f t="shared" si="3"/>
        <v>3</v>
      </c>
      <c r="AM7" s="205">
        <f t="shared" si="4"/>
        <v>5</v>
      </c>
    </row>
    <row r="8" spans="1:40" ht="27" customHeight="1" thickBot="1">
      <c r="A8" s="7">
        <v>4</v>
      </c>
      <c r="B8" s="267"/>
      <c r="C8" s="267" t="s">
        <v>136</v>
      </c>
      <c r="D8" s="268"/>
      <c r="E8" s="435">
        <v>4</v>
      </c>
      <c r="G8" s="438">
        <v>4</v>
      </c>
      <c r="H8" s="504"/>
      <c r="I8" s="65" t="str">
        <f t="shared" si="0"/>
        <v>D</v>
      </c>
      <c r="J8" s="46">
        <f>IF(K7+K8=0,0,IF(K7=K8,2,IF(K7&gt;K8,1,3)))</f>
        <v>3</v>
      </c>
      <c r="K8" s="151">
        <v>2</v>
      </c>
      <c r="L8" s="116">
        <f t="shared" ref="L8" si="13">SUM(K8-K7)</f>
        <v>1</v>
      </c>
      <c r="M8" s="1"/>
      <c r="N8" s="492"/>
      <c r="O8" s="18" t="str">
        <f>IF(K11=K12," ",IF(K11&gt;K12,I11,I12))</f>
        <v>H</v>
      </c>
      <c r="P8" s="73">
        <f>IF(Q7+Q8=0,0,IF(Q7=Q8,2,IF(Q7&gt;Q8,1,3)))</f>
        <v>3</v>
      </c>
      <c r="Q8" s="151">
        <v>2</v>
      </c>
      <c r="R8" s="9">
        <f t="shared" ref="R8" si="14">SUM(Q8-Q7)</f>
        <v>1</v>
      </c>
      <c r="S8" s="1"/>
      <c r="T8" s="492"/>
      <c r="U8" s="33" t="str">
        <f>IF(Q11=Q12," ",IF(Q11&gt;Q12,O11,O12))</f>
        <v>P</v>
      </c>
      <c r="V8" s="73">
        <f>IF(W7+W8=0,0,IF(W7=W8,2,IF(W7&gt;W8,1,3)))</f>
        <v>1</v>
      </c>
      <c r="W8" s="151">
        <v>0</v>
      </c>
      <c r="X8" s="9">
        <f t="shared" ref="X8" si="15">SUM(W8-W7)</f>
        <v>-1</v>
      </c>
      <c r="Y8" s="146"/>
      <c r="Z8" s="15">
        <v>4</v>
      </c>
      <c r="AA8" s="181" t="str">
        <f t="shared" si="5"/>
        <v>D</v>
      </c>
      <c r="AB8" s="153">
        <f t="shared" si="6"/>
        <v>9</v>
      </c>
      <c r="AC8" s="153">
        <f t="shared" si="7"/>
        <v>3</v>
      </c>
      <c r="AD8" s="467">
        <f t="shared" si="8"/>
        <v>5</v>
      </c>
      <c r="AE8"/>
      <c r="AF8" s="256">
        <f t="shared" si="9"/>
        <v>0.96950007999999999</v>
      </c>
      <c r="AG8"/>
      <c r="AH8" s="68">
        <f>IF(AA8="","",SMALL(AF$5:AF$28,ROWS(AB$5:AB8)))</f>
        <v>3.9896000600000003</v>
      </c>
      <c r="AI8" s="85">
        <f>IF(AH8="","",IF(AND(AK7=AK8,AL7=AL8,AM7=AM8),AI7,$AI$5+3))</f>
        <v>4</v>
      </c>
      <c r="AJ8" s="70" t="str">
        <f t="shared" si="1"/>
        <v>B</v>
      </c>
      <c r="AK8" s="374">
        <f t="shared" si="2"/>
        <v>7</v>
      </c>
      <c r="AL8" s="413">
        <f t="shared" si="3"/>
        <v>1</v>
      </c>
      <c r="AM8" s="205">
        <f t="shared" si="4"/>
        <v>4</v>
      </c>
    </row>
    <row r="9" spans="1:40" ht="27" customHeight="1">
      <c r="A9" s="7">
        <v>5</v>
      </c>
      <c r="B9" s="267"/>
      <c r="C9" s="267" t="s">
        <v>137</v>
      </c>
      <c r="D9" s="268"/>
      <c r="E9" s="435">
        <v>5</v>
      </c>
      <c r="G9" s="438">
        <v>5</v>
      </c>
      <c r="H9" s="503">
        <v>3</v>
      </c>
      <c r="I9" s="45" t="str">
        <f t="shared" si="0"/>
        <v>E</v>
      </c>
      <c r="J9" s="45">
        <f>IF(K9+K10=0,0,IF(K9=K10,2,IF(K9&lt;K10,1,3)))</f>
        <v>1</v>
      </c>
      <c r="K9" s="150">
        <v>1</v>
      </c>
      <c r="L9" s="114">
        <f t="shared" ref="L9" si="16">SUM(K9-K10)</f>
        <v>-1</v>
      </c>
      <c r="M9" s="1"/>
      <c r="N9" s="491">
        <v>10</v>
      </c>
      <c r="O9" s="17" t="str">
        <f>IF(K13=K14," ",IF(K13&gt;K14,I13,I14))</f>
        <v>J</v>
      </c>
      <c r="P9" s="72">
        <f>IF(Q9+Q10=0,0,IF(Q9=Q10,2,IF(Q9&lt;Q10,1,3)))</f>
        <v>1</v>
      </c>
      <c r="Q9" s="150">
        <v>1</v>
      </c>
      <c r="R9" s="8">
        <f t="shared" ref="R9" si="17">SUM(Q9-Q10)</f>
        <v>-1</v>
      </c>
      <c r="S9" s="1"/>
      <c r="T9" s="491">
        <v>4</v>
      </c>
      <c r="U9" s="75" t="str">
        <f>IF(Q13=Q14," ",IF(Q13&gt;Q14,O13,O14))</f>
        <v>T</v>
      </c>
      <c r="V9" s="72">
        <f>IF(W9+W10=0,0,IF(W9=W10,2,IF(W9&lt;W10,1,3)))</f>
        <v>3</v>
      </c>
      <c r="W9" s="150">
        <v>1</v>
      </c>
      <c r="X9" s="8">
        <f t="shared" ref="X9" si="18">SUM(W9-W10)</f>
        <v>1</v>
      </c>
      <c r="Y9" s="146"/>
      <c r="Z9" s="15">
        <v>5</v>
      </c>
      <c r="AA9" s="181" t="str">
        <f t="shared" si="5"/>
        <v>E</v>
      </c>
      <c r="AB9" s="153">
        <f t="shared" si="6"/>
        <v>3</v>
      </c>
      <c r="AC9" s="153">
        <f t="shared" si="7"/>
        <v>-3</v>
      </c>
      <c r="AD9" s="467">
        <f t="shared" si="8"/>
        <v>2</v>
      </c>
      <c r="AE9"/>
      <c r="AF9" s="256">
        <f t="shared" si="9"/>
        <v>22.029800090000002</v>
      </c>
      <c r="AG9"/>
      <c r="AH9" s="68">
        <f>IF(AA9="","",SMALL(AF$5:AF$28,ROWS(AB$5:AB9)))</f>
        <v>3.9896000700000003</v>
      </c>
      <c r="AI9" s="85">
        <f>IF(AH9="","",IF(AND(AK8=AK9,AL8=AL9,AM8=AM9),AI8,$AI$5+4))</f>
        <v>4</v>
      </c>
      <c r="AJ9" s="70" t="str">
        <f t="shared" si="1"/>
        <v>C</v>
      </c>
      <c r="AK9" s="374">
        <f t="shared" si="2"/>
        <v>7</v>
      </c>
      <c r="AL9" s="413">
        <f t="shared" si="3"/>
        <v>1</v>
      </c>
      <c r="AM9" s="205">
        <f t="shared" si="4"/>
        <v>4</v>
      </c>
    </row>
    <row r="10" spans="1:40" ht="27" customHeight="1" thickBot="1">
      <c r="A10" s="7">
        <v>6</v>
      </c>
      <c r="B10" s="267"/>
      <c r="C10" s="267" t="s">
        <v>138</v>
      </c>
      <c r="D10" s="268"/>
      <c r="E10" s="435">
        <v>6</v>
      </c>
      <c r="G10" s="438">
        <v>6</v>
      </c>
      <c r="H10" s="504"/>
      <c r="I10" s="65" t="str">
        <f t="shared" si="0"/>
        <v>F</v>
      </c>
      <c r="J10" s="46">
        <f>IF(K9+K10=0,0,IF(K9=K10,2,IF(K9&gt;K10,1,3)))</f>
        <v>3</v>
      </c>
      <c r="K10" s="151">
        <v>2</v>
      </c>
      <c r="L10" s="116">
        <f t="shared" ref="L10" si="19">SUM(K10-K9)</f>
        <v>1</v>
      </c>
      <c r="M10" s="1"/>
      <c r="N10" s="492"/>
      <c r="O10" s="18" t="str">
        <f>IF(K15=K16," ",IF(K15&gt;K16,I15,I16))</f>
        <v>L</v>
      </c>
      <c r="P10" s="73">
        <f>IF(Q9+Q10=0,0,IF(Q9=Q10,2,IF(Q9&gt;Q10,1,3)))</f>
        <v>3</v>
      </c>
      <c r="Q10" s="151">
        <v>2</v>
      </c>
      <c r="R10" s="9">
        <f t="shared" ref="R10" si="20">SUM(Q10-Q9)</f>
        <v>1</v>
      </c>
      <c r="S10" s="1"/>
      <c r="T10" s="492"/>
      <c r="U10" s="122" t="str">
        <f>IF(Q15=Q16," ",IF(Q15&gt;Q16,O15,O16))</f>
        <v>X</v>
      </c>
      <c r="V10" s="73">
        <f>IF(W9+W10=0,0,IF(W9=W10,2,IF(W9&gt;W10,1,3)))</f>
        <v>1</v>
      </c>
      <c r="W10" s="151">
        <v>0</v>
      </c>
      <c r="X10" s="9">
        <f t="shared" ref="X10" si="21">SUM(W10-W9)</f>
        <v>-1</v>
      </c>
      <c r="Y10" s="146"/>
      <c r="Z10" s="15">
        <v>6</v>
      </c>
      <c r="AA10" s="181" t="str">
        <f t="shared" si="5"/>
        <v>F</v>
      </c>
      <c r="AB10" s="153">
        <f t="shared" si="6"/>
        <v>5</v>
      </c>
      <c r="AC10" s="153">
        <f t="shared" si="7"/>
        <v>-1</v>
      </c>
      <c r="AD10" s="467">
        <f t="shared" si="8"/>
        <v>3</v>
      </c>
      <c r="AE10"/>
      <c r="AF10" s="256">
        <f t="shared" si="9"/>
        <v>13.0097001</v>
      </c>
      <c r="AG10"/>
      <c r="AH10" s="68">
        <f>IF(AA10="","",SMALL(AF$5:AF$28,ROWS(AB$5:AB10)))</f>
        <v>3.9896001200000004</v>
      </c>
      <c r="AI10" s="85">
        <f>IF(AH10="","",IF(AND(AK9=AK10,AL9=AL10,AM9=AM10),AI9,$AI$5+5))</f>
        <v>4</v>
      </c>
      <c r="AJ10" s="70" t="str">
        <f t="shared" si="1"/>
        <v>H</v>
      </c>
      <c r="AK10" s="374">
        <f t="shared" si="2"/>
        <v>7</v>
      </c>
      <c r="AL10" s="413">
        <f t="shared" si="3"/>
        <v>1</v>
      </c>
      <c r="AM10" s="205">
        <f t="shared" si="4"/>
        <v>4</v>
      </c>
    </row>
    <row r="11" spans="1:40" ht="27" customHeight="1">
      <c r="A11" s="7">
        <v>7</v>
      </c>
      <c r="B11" s="267"/>
      <c r="C11" s="267" t="s">
        <v>139</v>
      </c>
      <c r="D11" s="268"/>
      <c r="E11" s="435">
        <v>7</v>
      </c>
      <c r="G11" s="438">
        <v>7</v>
      </c>
      <c r="H11" s="503">
        <v>4</v>
      </c>
      <c r="I11" s="45" t="str">
        <f t="shared" si="0"/>
        <v>G</v>
      </c>
      <c r="J11" s="45">
        <f>IF(K11+K12=0,0,IF(K11=K12,2,IF(K11&lt;K12,1,3)))</f>
        <v>1</v>
      </c>
      <c r="K11" s="150">
        <v>1</v>
      </c>
      <c r="L11" s="114">
        <f t="shared" ref="L11" si="22">SUM(K11-K12)</f>
        <v>-1</v>
      </c>
      <c r="M11" s="1"/>
      <c r="N11" s="491">
        <v>9</v>
      </c>
      <c r="O11" s="17" t="str">
        <f>IF(K17=K18," ",IF(K17&gt;K18,I17,I18))</f>
        <v>N</v>
      </c>
      <c r="P11" s="72">
        <f>IF(Q11+Q12=0,0,IF(Q11=Q12,2,IF(Q11&lt;Q12,1,3)))</f>
        <v>1</v>
      </c>
      <c r="Q11" s="150">
        <v>1</v>
      </c>
      <c r="R11" s="8">
        <f t="shared" ref="R11" si="23">SUM(Q11-Q12)</f>
        <v>-1</v>
      </c>
      <c r="S11" s="1"/>
      <c r="T11" s="508">
        <v>3</v>
      </c>
      <c r="U11" s="103" t="str">
        <f>IF(Q5=Q6,"",IF(Q5&lt;Q6,O5,O6))</f>
        <v>B</v>
      </c>
      <c r="V11" s="72">
        <f>IF(W11+W12=0,0,IF(W11=W12,2,IF(W11&lt;W12,1,3)))</f>
        <v>3</v>
      </c>
      <c r="W11" s="150">
        <v>1</v>
      </c>
      <c r="X11" s="8">
        <f t="shared" ref="X11" si="24">SUM(W11-W12)</f>
        <v>1</v>
      </c>
      <c r="Y11" s="146"/>
      <c r="Z11" s="15">
        <v>7</v>
      </c>
      <c r="AA11" s="181" t="str">
        <f t="shared" si="5"/>
        <v>G</v>
      </c>
      <c r="AB11" s="153">
        <f t="shared" si="6"/>
        <v>5</v>
      </c>
      <c r="AC11" s="153">
        <f t="shared" si="7"/>
        <v>-1</v>
      </c>
      <c r="AD11" s="467">
        <f t="shared" si="8"/>
        <v>3</v>
      </c>
      <c r="AE11"/>
      <c r="AF11" s="256">
        <f t="shared" si="9"/>
        <v>13.009700110000001</v>
      </c>
      <c r="AG11"/>
      <c r="AH11" s="68">
        <f>IF(AA11="","",SMALL(AF$5:AF$28,ROWS(AB$5:AB11)))</f>
        <v>3.9896001400000003</v>
      </c>
      <c r="AI11" s="85">
        <f>IF(AH11="","",IF(AND(AK10=AK11,AL10=AL11,AM10=AM11),AI10,$AI$5+6))</f>
        <v>4</v>
      </c>
      <c r="AJ11" s="70" t="str">
        <f t="shared" si="1"/>
        <v>J</v>
      </c>
      <c r="AK11" s="374">
        <f t="shared" si="2"/>
        <v>7</v>
      </c>
      <c r="AL11" s="413">
        <f t="shared" si="3"/>
        <v>1</v>
      </c>
      <c r="AM11" s="205">
        <f t="shared" si="4"/>
        <v>4</v>
      </c>
    </row>
    <row r="12" spans="1:40" ht="27" customHeight="1" thickBot="1">
      <c r="A12" s="7">
        <v>8</v>
      </c>
      <c r="B12" s="267"/>
      <c r="C12" s="267" t="s">
        <v>140</v>
      </c>
      <c r="D12" s="268"/>
      <c r="E12" s="435">
        <v>8</v>
      </c>
      <c r="G12" s="438">
        <v>8</v>
      </c>
      <c r="H12" s="504"/>
      <c r="I12" s="65" t="str">
        <f t="shared" si="0"/>
        <v>H</v>
      </c>
      <c r="J12" s="46">
        <f>IF(K11+K12=0,0,IF(K11=K12,2,IF(K11&gt;K12,1,3)))</f>
        <v>3</v>
      </c>
      <c r="K12" s="151">
        <v>2</v>
      </c>
      <c r="L12" s="116">
        <f t="shared" ref="L12" si="25">SUM(K12-K11)</f>
        <v>1</v>
      </c>
      <c r="M12" s="1"/>
      <c r="N12" s="492"/>
      <c r="O12" s="18" t="str">
        <f>IF(K19=K20," ",IF(K19&gt;K20,I19,I20))</f>
        <v>P</v>
      </c>
      <c r="P12" s="73">
        <f>IF(Q11+Q12=0,0,IF(Q11=Q12,2,IF(Q11&gt;Q12,1,3)))</f>
        <v>3</v>
      </c>
      <c r="Q12" s="151">
        <v>2</v>
      </c>
      <c r="R12" s="9">
        <f t="shared" ref="R12" si="26">SUM(Q12-Q11)</f>
        <v>1</v>
      </c>
      <c r="S12" s="1"/>
      <c r="T12" s="507"/>
      <c r="U12" s="102" t="str">
        <f>IF(Q7=Q8," ",IF(Q7&lt;Q8,O7,O8))</f>
        <v>F</v>
      </c>
      <c r="V12" s="73">
        <f>IF(W11+W12=0,0,IF(W11=W12,2,IF(W11&gt;W12,1,3)))</f>
        <v>1</v>
      </c>
      <c r="W12" s="151">
        <v>0</v>
      </c>
      <c r="X12" s="9">
        <f t="shared" ref="X12" si="27">SUM(W12-W11)</f>
        <v>-1</v>
      </c>
      <c r="Y12" s="146"/>
      <c r="Z12" s="15">
        <v>8</v>
      </c>
      <c r="AA12" s="181" t="str">
        <f t="shared" si="5"/>
        <v>H</v>
      </c>
      <c r="AB12" s="153">
        <f t="shared" si="6"/>
        <v>7</v>
      </c>
      <c r="AC12" s="153">
        <f t="shared" si="7"/>
        <v>1</v>
      </c>
      <c r="AD12" s="467">
        <f t="shared" si="8"/>
        <v>4</v>
      </c>
      <c r="AE12"/>
      <c r="AF12" s="256">
        <f t="shared" si="9"/>
        <v>3.9896001200000004</v>
      </c>
      <c r="AG12" s="99"/>
      <c r="AH12" s="68">
        <f>IF(AA12="","",SMALL(AF$5:AF$28,ROWS(AB$5:AB12)))</f>
        <v>3.9896001500000002</v>
      </c>
      <c r="AI12" s="85">
        <f>IF(AH12="","",IF(AND(AK11=AK12,AL11=AL12,AM11=AM12),AI11,$AI$5+7))</f>
        <v>4</v>
      </c>
      <c r="AJ12" s="70" t="str">
        <f t="shared" si="1"/>
        <v>K</v>
      </c>
      <c r="AK12" s="374">
        <f t="shared" si="2"/>
        <v>7</v>
      </c>
      <c r="AL12" s="413">
        <f t="shared" si="3"/>
        <v>1</v>
      </c>
      <c r="AM12" s="205">
        <f t="shared" si="4"/>
        <v>4</v>
      </c>
    </row>
    <row r="13" spans="1:40" ht="27" customHeight="1">
      <c r="A13" s="7">
        <v>9</v>
      </c>
      <c r="B13" s="267"/>
      <c r="C13" s="267" t="s">
        <v>141</v>
      </c>
      <c r="D13" s="268"/>
      <c r="E13" s="435">
        <v>9</v>
      </c>
      <c r="G13" s="438">
        <v>9</v>
      </c>
      <c r="H13" s="503">
        <v>5</v>
      </c>
      <c r="I13" s="45" t="str">
        <f t="shared" si="0"/>
        <v>I</v>
      </c>
      <c r="J13" s="45">
        <f>IF(K13+K14=0,0,IF(K13=K14,2,IF(K13&lt;K14,1,3)))</f>
        <v>1</v>
      </c>
      <c r="K13" s="150">
        <v>1</v>
      </c>
      <c r="L13" s="114">
        <f t="shared" ref="L13" si="28">SUM(K13-K14)</f>
        <v>-1</v>
      </c>
      <c r="M13" s="1"/>
      <c r="N13" s="491">
        <v>8</v>
      </c>
      <c r="O13" s="75" t="str">
        <f>IF(K21=K22," ",IF(K21&gt;K22,I21,I22))</f>
        <v>R</v>
      </c>
      <c r="P13" s="72">
        <f>IF(Q13+Q14=0,0,IF(Q13=Q14,2,IF(Q13&lt;Q14,1,3)))</f>
        <v>1</v>
      </c>
      <c r="Q13" s="150">
        <v>1</v>
      </c>
      <c r="R13" s="8">
        <f t="shared" ref="R13" si="29">SUM(Q13-Q14)</f>
        <v>-1</v>
      </c>
      <c r="S13" s="1"/>
      <c r="T13" s="508">
        <v>2</v>
      </c>
      <c r="U13" s="104" t="str">
        <f>IF(Q9=Q10," ",IF(Q9&lt;Q10,O9,O10))</f>
        <v>J</v>
      </c>
      <c r="V13" s="72">
        <f>IF(W13+W14=0,0,IF(W13=W14,2,IF(W13&lt;W14,1,3)))</f>
        <v>3</v>
      </c>
      <c r="W13" s="150">
        <v>1</v>
      </c>
      <c r="X13" s="8">
        <f t="shared" ref="X13" si="30">SUM(W13-W14)</f>
        <v>1</v>
      </c>
      <c r="Y13" s="146"/>
      <c r="Z13" s="15">
        <v>9</v>
      </c>
      <c r="AA13" s="181" t="str">
        <f t="shared" si="5"/>
        <v>I</v>
      </c>
      <c r="AB13" s="153">
        <f t="shared" si="6"/>
        <v>5</v>
      </c>
      <c r="AC13" s="153">
        <f t="shared" si="7"/>
        <v>-1</v>
      </c>
      <c r="AD13" s="467">
        <f t="shared" si="8"/>
        <v>3</v>
      </c>
      <c r="AE13"/>
      <c r="AF13" s="256">
        <f t="shared" si="9"/>
        <v>13.009700130000001</v>
      </c>
      <c r="AG13" s="99"/>
      <c r="AH13" s="68">
        <f>IF(AA13="","",SMALL(AF$5:AF$28,ROWS(AB$5:AB13)))</f>
        <v>3.9896002000000004</v>
      </c>
      <c r="AI13" s="85">
        <f>IF(AH13="","",IF(AND(AK12=AK13,AL12=AL13,AM12=AM13),AI12,$AI$5+8))</f>
        <v>4</v>
      </c>
      <c r="AJ13" s="70" t="str">
        <f t="shared" si="1"/>
        <v>P</v>
      </c>
      <c r="AK13" s="374">
        <f t="shared" si="2"/>
        <v>7</v>
      </c>
      <c r="AL13" s="413">
        <f t="shared" si="3"/>
        <v>1</v>
      </c>
      <c r="AM13" s="205">
        <f t="shared" si="4"/>
        <v>4</v>
      </c>
    </row>
    <row r="14" spans="1:40" ht="27" customHeight="1" thickBot="1">
      <c r="A14" s="7">
        <v>10</v>
      </c>
      <c r="B14" s="267"/>
      <c r="C14" s="267" t="s">
        <v>142</v>
      </c>
      <c r="D14" s="268"/>
      <c r="E14" s="435">
        <v>10</v>
      </c>
      <c r="G14" s="438">
        <v>10</v>
      </c>
      <c r="H14" s="504"/>
      <c r="I14" s="65" t="str">
        <f t="shared" si="0"/>
        <v>J</v>
      </c>
      <c r="J14" s="46">
        <f>IF(K13+K14=0,0,IF(K13=K14,2,IF(K13&gt;K14,1,3)))</f>
        <v>3</v>
      </c>
      <c r="K14" s="151">
        <v>2</v>
      </c>
      <c r="L14" s="116">
        <f t="shared" ref="L14" si="31">SUM(K14-K13)</f>
        <v>1</v>
      </c>
      <c r="M14" s="1"/>
      <c r="N14" s="492"/>
      <c r="O14" s="129" t="str">
        <f>IF(K23=K24," ",IF(K23&gt;K24,I23,I24))</f>
        <v>T</v>
      </c>
      <c r="P14" s="73">
        <f>IF(Q13+Q14=0,0,IF(Q13=Q14,2,IF(Q13&gt;Q14,1,3)))</f>
        <v>3</v>
      </c>
      <c r="Q14" s="151">
        <v>2</v>
      </c>
      <c r="R14" s="9">
        <f t="shared" ref="R14" si="32">SUM(Q14-Q13)</f>
        <v>1</v>
      </c>
      <c r="S14" s="1"/>
      <c r="T14" s="507"/>
      <c r="U14" s="105" t="str">
        <f>IF(Q11=Q12," ",IF(Q11&lt;Q12,O11,O12))</f>
        <v>N</v>
      </c>
      <c r="V14" s="73">
        <f>IF(W13+W14=0,0,IF(W13=W14,2,IF(W13&gt;W14,1,3)))</f>
        <v>1</v>
      </c>
      <c r="W14" s="151">
        <v>0</v>
      </c>
      <c r="X14" s="9">
        <f t="shared" ref="X14" si="33">SUM(W14-W13)</f>
        <v>-1</v>
      </c>
      <c r="Y14" s="146"/>
      <c r="Z14" s="15">
        <v>10</v>
      </c>
      <c r="AA14" s="181" t="str">
        <f t="shared" si="5"/>
        <v>J</v>
      </c>
      <c r="AB14" s="153">
        <f t="shared" si="6"/>
        <v>7</v>
      </c>
      <c r="AC14" s="153">
        <f t="shared" si="7"/>
        <v>1</v>
      </c>
      <c r="AD14" s="467">
        <f t="shared" si="8"/>
        <v>4</v>
      </c>
      <c r="AE14"/>
      <c r="AF14" s="256">
        <f t="shared" si="9"/>
        <v>3.9896001400000003</v>
      </c>
      <c r="AG14" s="99"/>
      <c r="AH14" s="68">
        <f>IF(AA14="","",SMALL(AF$5:AF$28,ROWS(AB$5:AB14)))</f>
        <v>3.9896002200000003</v>
      </c>
      <c r="AI14" s="85">
        <f>IF(AH14="","",IF(AND(AK13=AK14,AL13=AL14,AM13=AM14),AI13,$AI$5+9))</f>
        <v>4</v>
      </c>
      <c r="AJ14" s="70" t="str">
        <f t="shared" si="1"/>
        <v>R</v>
      </c>
      <c r="AK14" s="374">
        <f t="shared" si="2"/>
        <v>7</v>
      </c>
      <c r="AL14" s="413">
        <f t="shared" si="3"/>
        <v>1</v>
      </c>
      <c r="AM14" s="205">
        <f t="shared" si="4"/>
        <v>4</v>
      </c>
    </row>
    <row r="15" spans="1:40" ht="27" customHeight="1">
      <c r="A15" s="7">
        <v>11</v>
      </c>
      <c r="B15" s="267"/>
      <c r="C15" s="267" t="s">
        <v>143</v>
      </c>
      <c r="D15" s="268"/>
      <c r="E15" s="435">
        <v>11</v>
      </c>
      <c r="G15" s="438">
        <v>11</v>
      </c>
      <c r="H15" s="503">
        <v>6</v>
      </c>
      <c r="I15" s="45" t="str">
        <f t="shared" si="0"/>
        <v>K</v>
      </c>
      <c r="J15" s="45">
        <f>IF(K15+K16=0,0,IF(K15=K16,2,IF(K15&lt;K16,1,3)))</f>
        <v>1</v>
      </c>
      <c r="K15" s="150">
        <v>1</v>
      </c>
      <c r="L15" s="114">
        <f t="shared" ref="L15" si="34">SUM(K15-K16)</f>
        <v>-1</v>
      </c>
      <c r="M15" s="13"/>
      <c r="N15" s="491">
        <v>7</v>
      </c>
      <c r="O15" s="75" t="str">
        <f>IF(K25=K26," ",IF(K25&gt;K26,I25,I26))</f>
        <v>V</v>
      </c>
      <c r="P15" s="72">
        <f>IF(Q15+Q16=0,0,IF(Q15=Q16,2,IF(Q15&lt;Q16,1,3)))</f>
        <v>1</v>
      </c>
      <c r="Q15" s="150">
        <v>1</v>
      </c>
      <c r="R15" s="8">
        <f t="shared" ref="R15" si="35">SUM(Q15-Q16)</f>
        <v>-1</v>
      </c>
      <c r="S15" s="1"/>
      <c r="T15" s="508">
        <v>1</v>
      </c>
      <c r="U15" s="103" t="str">
        <f>IF(Q13=Q14," ",IF(Q13&lt;Q14,O13,O14))</f>
        <v>R</v>
      </c>
      <c r="V15" s="72">
        <f>IF(W15+W16=0,0,IF(W15=W16,2,IF(W15&lt;W16,1,3)))</f>
        <v>3</v>
      </c>
      <c r="W15" s="150">
        <v>1</v>
      </c>
      <c r="X15" s="8">
        <f t="shared" ref="X15" si="36">SUM(W15-W16)</f>
        <v>1</v>
      </c>
      <c r="Y15" s="146"/>
      <c r="Z15" s="15">
        <v>11</v>
      </c>
      <c r="AA15" s="181" t="str">
        <f t="shared" si="5"/>
        <v>K</v>
      </c>
      <c r="AB15" s="153">
        <f t="shared" si="6"/>
        <v>7</v>
      </c>
      <c r="AC15" s="153">
        <f t="shared" si="7"/>
        <v>1</v>
      </c>
      <c r="AD15" s="467">
        <f t="shared" si="8"/>
        <v>4</v>
      </c>
      <c r="AE15"/>
      <c r="AF15" s="256">
        <f t="shared" si="9"/>
        <v>3.9896001500000002</v>
      </c>
      <c r="AG15" s="99"/>
      <c r="AH15" s="68">
        <f>IF(AA15="","",SMALL(AF$5:AF$28,ROWS(AB$5:AB15)))</f>
        <v>3.9896002300000002</v>
      </c>
      <c r="AI15" s="85">
        <f>IF(AH15="","",IF(AND(AK14=AK15,AL14=AL15,AM14=AM15),AI14,$AI$5+10))</f>
        <v>4</v>
      </c>
      <c r="AJ15" s="70" t="str">
        <f t="shared" si="1"/>
        <v>S</v>
      </c>
      <c r="AK15" s="374">
        <f t="shared" si="2"/>
        <v>7</v>
      </c>
      <c r="AL15" s="413">
        <f t="shared" si="3"/>
        <v>1</v>
      </c>
      <c r="AM15" s="205">
        <f t="shared" si="4"/>
        <v>4</v>
      </c>
    </row>
    <row r="16" spans="1:40" ht="27" customHeight="1" thickBot="1">
      <c r="A16" s="7">
        <v>12</v>
      </c>
      <c r="B16" s="267"/>
      <c r="C16" s="267" t="s">
        <v>144</v>
      </c>
      <c r="D16" s="268"/>
      <c r="E16" s="435">
        <v>12</v>
      </c>
      <c r="G16" s="438">
        <v>12</v>
      </c>
      <c r="H16" s="504"/>
      <c r="I16" s="65" t="str">
        <f t="shared" si="0"/>
        <v>L</v>
      </c>
      <c r="J16" s="46">
        <f>IF(K15+K16=0,0,IF(K15=K16,2,IF(K15&gt;K16,1,3)))</f>
        <v>3</v>
      </c>
      <c r="K16" s="151">
        <v>2</v>
      </c>
      <c r="L16" s="116">
        <f t="shared" ref="L16" si="37">SUM(K16-K15)</f>
        <v>1</v>
      </c>
      <c r="M16" s="13"/>
      <c r="N16" s="492"/>
      <c r="O16" s="123" t="str">
        <f>IF(K27=K28," ",IF(K27&gt;K28,I27,I28))</f>
        <v>X</v>
      </c>
      <c r="P16" s="107">
        <f>IF(Q15+Q16=0,0,IF(Q15=Q16,2,IF(Q15&gt;Q16,1,3)))</f>
        <v>3</v>
      </c>
      <c r="Q16" s="151">
        <v>2</v>
      </c>
      <c r="R16" s="108">
        <f t="shared" ref="R16" si="38">SUM(Q16-Q15)</f>
        <v>1</v>
      </c>
      <c r="S16" s="1"/>
      <c r="T16" s="507"/>
      <c r="U16" s="105" t="str">
        <f>IF(Q15=Q16," ",IF(Q15&lt;Q16,O15,O16))</f>
        <v>V</v>
      </c>
      <c r="V16" s="73">
        <f>IF(W15+W16=0,0,IF(W15=W16,2,IF(W15&gt;W16,1,3)))</f>
        <v>1</v>
      </c>
      <c r="W16" s="151">
        <v>0</v>
      </c>
      <c r="X16" s="108">
        <f t="shared" ref="X16" si="39">SUM(W16-W15)</f>
        <v>-1</v>
      </c>
      <c r="Y16" s="146"/>
      <c r="Z16" s="15">
        <v>12</v>
      </c>
      <c r="AA16" s="181" t="str">
        <f t="shared" si="5"/>
        <v>L</v>
      </c>
      <c r="AB16" s="153">
        <f t="shared" si="6"/>
        <v>9</v>
      </c>
      <c r="AC16" s="153">
        <f t="shared" si="7"/>
        <v>3</v>
      </c>
      <c r="AD16" s="467">
        <f t="shared" si="8"/>
        <v>5</v>
      </c>
      <c r="AE16"/>
      <c r="AF16" s="256">
        <f t="shared" si="9"/>
        <v>0.96950016000000006</v>
      </c>
      <c r="AG16" s="99"/>
      <c r="AH16" s="68">
        <f>IF(AA16="","",SMALL(AF$5:AF$28,ROWS(AB$5:AB16)))</f>
        <v>3.9896002800000003</v>
      </c>
      <c r="AI16" s="85">
        <f>IF(AH16="","",IF(AND(AK15=AK16,AL15=AL16,AM15=AM16),AI15,$AI$5+11))</f>
        <v>4</v>
      </c>
      <c r="AJ16" s="70" t="str">
        <f t="shared" si="1"/>
        <v>X</v>
      </c>
      <c r="AK16" s="374">
        <f t="shared" si="2"/>
        <v>7</v>
      </c>
      <c r="AL16" s="413">
        <f t="shared" si="3"/>
        <v>1</v>
      </c>
      <c r="AM16" s="205">
        <f t="shared" si="4"/>
        <v>4</v>
      </c>
    </row>
    <row r="17" spans="1:39" ht="27" customHeight="1">
      <c r="A17" s="7">
        <v>13</v>
      </c>
      <c r="B17" s="267"/>
      <c r="C17" s="267" t="s">
        <v>145</v>
      </c>
      <c r="D17" s="269"/>
      <c r="E17" s="435">
        <v>13</v>
      </c>
      <c r="G17" s="438">
        <v>13</v>
      </c>
      <c r="H17" s="503">
        <v>7</v>
      </c>
      <c r="I17" s="45" t="str">
        <f t="shared" si="0"/>
        <v>M</v>
      </c>
      <c r="J17" s="45">
        <f>IF(K17+K18=0,0,IF(K17=K18,2,IF(K17&lt;K18,1,3)))</f>
        <v>1</v>
      </c>
      <c r="K17" s="150">
        <v>1</v>
      </c>
      <c r="L17" s="114">
        <f t="shared" ref="L17" si="40">SUM(K17-K18)</f>
        <v>-1</v>
      </c>
      <c r="M17" s="13"/>
      <c r="N17" s="491">
        <v>6</v>
      </c>
      <c r="O17" s="49" t="str">
        <f>IF(K5=K6," ",IF(K5&lt;K6,I5,I6))</f>
        <v>A</v>
      </c>
      <c r="P17" s="72">
        <f>IF(Q17+Q18=0,0,IF(Q17=Q18,2,IF(Q17&lt;Q18,1,3)))</f>
        <v>1</v>
      </c>
      <c r="Q17" s="150">
        <v>1</v>
      </c>
      <c r="R17" s="8">
        <f t="shared" ref="R17" si="41">SUM(Q17-Q18)</f>
        <v>-1</v>
      </c>
      <c r="S17" s="1"/>
      <c r="T17" s="508">
        <v>12</v>
      </c>
      <c r="U17" s="19" t="str">
        <f>IF(Q17=Q18," ",IF(Q17&gt;Q18,O17,O18))</f>
        <v>C</v>
      </c>
      <c r="V17" s="72">
        <f>IF(W17+W18=0,0,IF(W17=W18,2,IF(W17&lt;W18,1,3)))</f>
        <v>3</v>
      </c>
      <c r="W17" s="150">
        <v>1</v>
      </c>
      <c r="X17" s="8">
        <f t="shared" ref="X17" si="42">SUM(W17-W18)</f>
        <v>1</v>
      </c>
      <c r="Y17" s="146"/>
      <c r="Z17" s="15">
        <v>13</v>
      </c>
      <c r="AA17" s="181" t="str">
        <f t="shared" si="5"/>
        <v>M</v>
      </c>
      <c r="AB17" s="153">
        <f t="shared" si="6"/>
        <v>3</v>
      </c>
      <c r="AC17" s="153">
        <f t="shared" si="7"/>
        <v>-3</v>
      </c>
      <c r="AD17" s="467">
        <f t="shared" si="8"/>
        <v>2</v>
      </c>
      <c r="AE17"/>
      <c r="AF17" s="256">
        <f t="shared" si="9"/>
        <v>22.029800170000001</v>
      </c>
      <c r="AG17" s="99"/>
      <c r="AH17" s="68">
        <f>IF(AA17="","",SMALL(AF$5:AF$28,ROWS(AB$5:AB17)))</f>
        <v>13.009700050000001</v>
      </c>
      <c r="AI17" s="85">
        <f>IF(AH17="","",IF(AND(AK16=AK17,AL16=AL17,AM16=AM17),AI16,$AI$5+12))</f>
        <v>13</v>
      </c>
      <c r="AJ17" s="70" t="str">
        <f t="shared" si="1"/>
        <v>A</v>
      </c>
      <c r="AK17" s="374">
        <f t="shared" si="2"/>
        <v>5</v>
      </c>
      <c r="AL17" s="413">
        <f t="shared" si="3"/>
        <v>-1</v>
      </c>
      <c r="AM17" s="205">
        <f t="shared" si="4"/>
        <v>3</v>
      </c>
    </row>
    <row r="18" spans="1:39" ht="27" customHeight="1" thickBot="1">
      <c r="A18" s="7">
        <v>14</v>
      </c>
      <c r="B18" s="267"/>
      <c r="C18" s="267" t="s">
        <v>154</v>
      </c>
      <c r="D18" s="268"/>
      <c r="E18" s="435">
        <v>14</v>
      </c>
      <c r="G18" s="438">
        <v>14</v>
      </c>
      <c r="H18" s="504"/>
      <c r="I18" s="65" t="str">
        <f t="shared" si="0"/>
        <v>N</v>
      </c>
      <c r="J18" s="46">
        <f>IF(K17+K18=0,0,IF(K17=K18,2,IF(K17&gt;K18,1,3)))</f>
        <v>3</v>
      </c>
      <c r="K18" s="151">
        <v>2</v>
      </c>
      <c r="L18" s="116">
        <f t="shared" ref="L18" si="43">SUM(K18-K17)</f>
        <v>1</v>
      </c>
      <c r="M18" s="13"/>
      <c r="N18" s="492"/>
      <c r="O18" s="74" t="str">
        <f>IF(K7=K8," ",IF(K7&lt;K8,I7,I8))</f>
        <v>C</v>
      </c>
      <c r="P18" s="73">
        <f>IF(Q17+Q18=0,0,IF(Q17=Q18,2,IF(Q17&gt;Q18,1,3)))</f>
        <v>3</v>
      </c>
      <c r="Q18" s="151">
        <v>2</v>
      </c>
      <c r="R18" s="9">
        <f t="shared" ref="R18" si="44">SUM(Q18-Q17)</f>
        <v>1</v>
      </c>
      <c r="S18" s="1"/>
      <c r="T18" s="507"/>
      <c r="U18" s="164" t="str">
        <f>IF(Q19=Q20," ",IF(Q19&gt;Q20,O19,O20))</f>
        <v>G</v>
      </c>
      <c r="V18" s="73">
        <f>IF(W17+W18=0,0,IF(W17=W18,2,IF(W17&gt;W18,1,3)))</f>
        <v>1</v>
      </c>
      <c r="W18" s="151">
        <v>0</v>
      </c>
      <c r="X18" s="9">
        <f t="shared" ref="X18" si="45">SUM(W18-W17)</f>
        <v>-1</v>
      </c>
      <c r="Y18" s="146"/>
      <c r="Z18" s="15">
        <v>14</v>
      </c>
      <c r="AA18" s="181" t="str">
        <f t="shared" si="5"/>
        <v>N</v>
      </c>
      <c r="AB18" s="153">
        <f t="shared" si="6"/>
        <v>5</v>
      </c>
      <c r="AC18" s="153">
        <f t="shared" si="7"/>
        <v>-1</v>
      </c>
      <c r="AD18" s="467">
        <f t="shared" si="8"/>
        <v>3</v>
      </c>
      <c r="AE18"/>
      <c r="AF18" s="256">
        <f t="shared" si="9"/>
        <v>13.009700180000001</v>
      </c>
      <c r="AG18" s="99"/>
      <c r="AH18" s="68">
        <f>IF(AA18="","",SMALL(AF$5:AF$28,ROWS(AB$5:AB18)))</f>
        <v>13.0097001</v>
      </c>
      <c r="AI18" s="85">
        <f>IF(AH18="","",IF(AND(AK17=AK18,AL17=AL18,AM17=AM18),AI17,$AI$5+13))</f>
        <v>13</v>
      </c>
      <c r="AJ18" s="70" t="str">
        <f t="shared" si="1"/>
        <v>F</v>
      </c>
      <c r="AK18" s="374">
        <f t="shared" si="2"/>
        <v>5</v>
      </c>
      <c r="AL18" s="413">
        <f t="shared" si="3"/>
        <v>-1</v>
      </c>
      <c r="AM18" s="205">
        <f t="shared" si="4"/>
        <v>3</v>
      </c>
    </row>
    <row r="19" spans="1:39" ht="27" customHeight="1">
      <c r="A19" s="7">
        <v>15</v>
      </c>
      <c r="B19" s="270"/>
      <c r="C19" s="270" t="s">
        <v>146</v>
      </c>
      <c r="D19" s="268"/>
      <c r="E19" s="435">
        <v>15</v>
      </c>
      <c r="G19" s="438">
        <v>15</v>
      </c>
      <c r="H19" s="503">
        <v>8</v>
      </c>
      <c r="I19" s="45" t="str">
        <f t="shared" si="0"/>
        <v>O</v>
      </c>
      <c r="J19" s="45">
        <f>IF(K19+K20=0,0,IF(K19=K20,2,IF(K19&lt;K20,1,3)))</f>
        <v>1</v>
      </c>
      <c r="K19" s="150">
        <v>1</v>
      </c>
      <c r="L19" s="114">
        <f t="shared" ref="L19" si="46">SUM(K19-K20)</f>
        <v>-1</v>
      </c>
      <c r="M19" s="13"/>
      <c r="N19" s="491">
        <v>5</v>
      </c>
      <c r="O19" s="67" t="str">
        <f>IF(K9=K10," ",IF(K9&lt;K10,I9,I10))</f>
        <v>E</v>
      </c>
      <c r="P19" s="72">
        <f>IF(Q19+Q20=0,0,IF(Q19=Q20,2,IF(Q19&lt;Q20,1,3)))</f>
        <v>1</v>
      </c>
      <c r="Q19" s="150">
        <v>1</v>
      </c>
      <c r="R19" s="8">
        <f t="shared" ref="R19" si="47">SUM(Q19-Q20)</f>
        <v>-1</v>
      </c>
      <c r="S19" s="1"/>
      <c r="T19" s="508">
        <v>11</v>
      </c>
      <c r="U19" s="51" t="str">
        <f>IF(Q21=Q22," ",IF(Q21&gt;Q22,O21,O22))</f>
        <v>K</v>
      </c>
      <c r="V19" s="72">
        <f>IF(W19+W20=0,0,IF(W19=W20,2,IF(W19&lt;W20,1,3)))</f>
        <v>3</v>
      </c>
      <c r="W19" s="150">
        <v>1</v>
      </c>
      <c r="X19" s="8">
        <f t="shared" ref="X19" si="48">SUM(W19-W20)</f>
        <v>1</v>
      </c>
      <c r="Y19" s="146"/>
      <c r="Z19" s="15">
        <v>15</v>
      </c>
      <c r="AA19" s="181" t="str">
        <f t="shared" si="5"/>
        <v>O</v>
      </c>
      <c r="AB19" s="153">
        <f t="shared" si="6"/>
        <v>5</v>
      </c>
      <c r="AC19" s="153">
        <f t="shared" si="7"/>
        <v>-1</v>
      </c>
      <c r="AD19" s="467">
        <f t="shared" si="8"/>
        <v>3</v>
      </c>
      <c r="AE19"/>
      <c r="AF19" s="256">
        <f t="shared" si="9"/>
        <v>13.00970019</v>
      </c>
      <c r="AG19" s="99"/>
      <c r="AH19" s="68">
        <f>IF(AA19="","",SMALL(AF$5:AF$28,ROWS(AB$5:AB19)))</f>
        <v>13.009700110000001</v>
      </c>
      <c r="AI19" s="85">
        <f>IF(AH19="","",IF(AND(AK18=AK19,AL18=AL19,AM18=AM19),AI18,$AI$5+14))</f>
        <v>13</v>
      </c>
      <c r="AJ19" s="70" t="str">
        <f t="shared" si="1"/>
        <v>G</v>
      </c>
      <c r="AK19" s="374">
        <f t="shared" si="2"/>
        <v>5</v>
      </c>
      <c r="AL19" s="413">
        <f t="shared" si="3"/>
        <v>-1</v>
      </c>
      <c r="AM19" s="205">
        <f t="shared" si="4"/>
        <v>3</v>
      </c>
    </row>
    <row r="20" spans="1:39" ht="27" customHeight="1" thickBot="1">
      <c r="A20" s="7">
        <v>16</v>
      </c>
      <c r="B20" s="355"/>
      <c r="C20" s="267" t="s">
        <v>130</v>
      </c>
      <c r="D20" s="268"/>
      <c r="E20" s="435">
        <v>16</v>
      </c>
      <c r="G20" s="438">
        <v>16</v>
      </c>
      <c r="H20" s="504"/>
      <c r="I20" s="65" t="str">
        <f t="shared" si="0"/>
        <v>P</v>
      </c>
      <c r="J20" s="46">
        <f>IF(K19+K20=0,0,IF(K19=K20,2,IF(K19&gt;K20,1,3)))</f>
        <v>3</v>
      </c>
      <c r="K20" s="151">
        <v>2</v>
      </c>
      <c r="L20" s="116">
        <f t="shared" ref="L20" si="49">SUM(K20-K19)</f>
        <v>1</v>
      </c>
      <c r="M20" s="13"/>
      <c r="N20" s="492"/>
      <c r="O20" s="106" t="str">
        <f>IF(K11=K12," ",IF(K11&lt;K12,I11,I12))</f>
        <v>G</v>
      </c>
      <c r="P20" s="73">
        <f>IF(Q19+Q20=0,0,IF(Q19=Q20,2,IF(Q19&gt;Q20,1,3)))</f>
        <v>3</v>
      </c>
      <c r="Q20" s="151">
        <v>2</v>
      </c>
      <c r="R20" s="9">
        <f t="shared" ref="R20" si="50">SUM(Q20-Q19)</f>
        <v>1</v>
      </c>
      <c r="S20" s="1"/>
      <c r="T20" s="507"/>
      <c r="U20" s="109" t="str">
        <f>IF(Q23=Q24," ",IF(Q23&gt;Q24,O23,O24))</f>
        <v>O</v>
      </c>
      <c r="V20" s="73">
        <f>IF(W19+W20=0,0,IF(W19=W20,2,IF(W19&gt;W20,1,3)))</f>
        <v>1</v>
      </c>
      <c r="W20" s="151">
        <v>0</v>
      </c>
      <c r="X20" s="9">
        <f t="shared" ref="X20" si="51">SUM(W20-W19)</f>
        <v>-1</v>
      </c>
      <c r="Y20" s="146"/>
      <c r="Z20" s="15">
        <v>16</v>
      </c>
      <c r="AA20" s="181" t="str">
        <f t="shared" si="5"/>
        <v>P</v>
      </c>
      <c r="AB20" s="153">
        <f t="shared" si="6"/>
        <v>7</v>
      </c>
      <c r="AC20" s="153">
        <f t="shared" si="7"/>
        <v>1</v>
      </c>
      <c r="AD20" s="467">
        <f t="shared" si="8"/>
        <v>4</v>
      </c>
      <c r="AE20"/>
      <c r="AF20" s="256">
        <f t="shared" si="9"/>
        <v>3.9896002000000004</v>
      </c>
      <c r="AG20" s="99"/>
      <c r="AH20" s="68">
        <f>IF(AA20="","",SMALL(AF$5:AF$28,ROWS(AB$5:AB20)))</f>
        <v>13.009700130000001</v>
      </c>
      <c r="AI20" s="357">
        <f>IF(AH20="","",IF(AND(AK19=AK20,AL19=AL20,AM19=AM20),AI19,$AI$5+15))</f>
        <v>13</v>
      </c>
      <c r="AJ20" s="70" t="str">
        <f t="shared" si="1"/>
        <v>I</v>
      </c>
      <c r="AK20" s="374">
        <f t="shared" si="2"/>
        <v>5</v>
      </c>
      <c r="AL20" s="413">
        <f t="shared" si="3"/>
        <v>-1</v>
      </c>
      <c r="AM20" s="205">
        <f t="shared" si="4"/>
        <v>3</v>
      </c>
    </row>
    <row r="21" spans="1:39" ht="27" customHeight="1">
      <c r="A21" s="7">
        <v>17</v>
      </c>
      <c r="B21" s="270"/>
      <c r="C21" s="270" t="s">
        <v>147</v>
      </c>
      <c r="D21" s="354"/>
      <c r="E21" s="435">
        <v>17</v>
      </c>
      <c r="G21" s="438">
        <v>17</v>
      </c>
      <c r="H21" s="503">
        <v>9</v>
      </c>
      <c r="I21" s="45" t="str">
        <f t="shared" si="0"/>
        <v>Q</v>
      </c>
      <c r="J21" s="45">
        <f>IF(K21+K22=0,0,IF(K21=K22,2,IF(K21&lt;K22,1,3)))</f>
        <v>1</v>
      </c>
      <c r="K21" s="150">
        <v>1</v>
      </c>
      <c r="L21" s="114">
        <f t="shared" ref="L21" si="52">SUM(K21-K22)</f>
        <v>-1</v>
      </c>
      <c r="M21" s="13"/>
      <c r="N21" s="491">
        <v>4</v>
      </c>
      <c r="O21" s="49" t="str">
        <f>IF(K13=K14," ",IF(K13&lt;K14,I13,I14))</f>
        <v>I</v>
      </c>
      <c r="P21" s="72">
        <f>IF(Q21+Q22=0,0,IF(Q21=Q22,2,IF(Q21&lt;Q22,1,3)))</f>
        <v>1</v>
      </c>
      <c r="Q21" s="150">
        <v>1</v>
      </c>
      <c r="R21" s="8">
        <f t="shared" ref="R21" si="53">SUM(Q21-Q22)</f>
        <v>-1</v>
      </c>
      <c r="S21" s="1"/>
      <c r="T21" s="508">
        <v>10</v>
      </c>
      <c r="U21" s="19" t="str">
        <f>IF(Q25=Q26," ",IF(Q25&gt;Q26,O25,O26))</f>
        <v>S</v>
      </c>
      <c r="V21" s="72">
        <f>IF(W21+W22=0,0,IF(W21=W22,2,IF(W21&lt;W22,1,3)))</f>
        <v>3</v>
      </c>
      <c r="W21" s="150">
        <v>1</v>
      </c>
      <c r="X21" s="8">
        <f t="shared" ref="X21" si="54">SUM(W21-W22)</f>
        <v>1</v>
      </c>
      <c r="Y21" s="146"/>
      <c r="Z21" s="15">
        <v>17</v>
      </c>
      <c r="AA21" s="181" t="str">
        <f t="shared" si="5"/>
        <v>Q</v>
      </c>
      <c r="AB21" s="153">
        <f t="shared" si="6"/>
        <v>5</v>
      </c>
      <c r="AC21" s="153">
        <f t="shared" si="7"/>
        <v>-1</v>
      </c>
      <c r="AD21" s="467">
        <f t="shared" si="8"/>
        <v>3</v>
      </c>
      <c r="AE21"/>
      <c r="AF21" s="256">
        <f t="shared" si="9"/>
        <v>13.00970021</v>
      </c>
      <c r="AG21" s="99"/>
      <c r="AH21" s="68">
        <f>IF(AA21="","",SMALL(AF$5:AF$28,ROWS(AB$5:AB21)))</f>
        <v>13.009700180000001</v>
      </c>
      <c r="AI21" s="85">
        <f>IF(AH21="","",IF(AND(AK20=AK21,AL20=AL21,AM20=AM21),AI20,$AI$5+16))</f>
        <v>13</v>
      </c>
      <c r="AJ21" s="70" t="str">
        <f t="shared" si="1"/>
        <v>N</v>
      </c>
      <c r="AK21" s="374">
        <f t="shared" si="2"/>
        <v>5</v>
      </c>
      <c r="AL21" s="413">
        <f t="shared" si="3"/>
        <v>-1</v>
      </c>
      <c r="AM21" s="205">
        <f t="shared" si="4"/>
        <v>3</v>
      </c>
    </row>
    <row r="22" spans="1:39" ht="27" customHeight="1" thickBot="1">
      <c r="A22" s="7">
        <v>18</v>
      </c>
      <c r="B22" s="355"/>
      <c r="C22" s="267" t="s">
        <v>148</v>
      </c>
      <c r="D22" s="367"/>
      <c r="E22" s="435">
        <v>18</v>
      </c>
      <c r="G22" s="438">
        <v>18</v>
      </c>
      <c r="H22" s="504"/>
      <c r="I22" s="65" t="str">
        <f t="shared" si="0"/>
        <v>R</v>
      </c>
      <c r="J22" s="46">
        <f>IF(K21+K22=0,0,IF(K21=K22,2,IF(K21&gt;K22,1,3)))</f>
        <v>3</v>
      </c>
      <c r="K22" s="151">
        <v>2</v>
      </c>
      <c r="L22" s="116">
        <f t="shared" ref="L22" si="55">SUM(K22-K21)</f>
        <v>1</v>
      </c>
      <c r="M22" s="13"/>
      <c r="N22" s="492"/>
      <c r="O22" s="74" t="str">
        <f>IF(K15=K16," ",IF(K15&lt;K16,I15,I16))</f>
        <v>K</v>
      </c>
      <c r="P22" s="73">
        <f>IF(Q21+Q22=0,0,IF(Q21=Q22,2,IF(Q21&gt;Q22,1,3)))</f>
        <v>3</v>
      </c>
      <c r="Q22" s="151">
        <v>2</v>
      </c>
      <c r="R22" s="9">
        <f t="shared" ref="R22" si="56">SUM(Q22-Q21)</f>
        <v>1</v>
      </c>
      <c r="S22" s="1"/>
      <c r="T22" s="507"/>
      <c r="U22" s="52" t="str">
        <f>IF(Q27=Q28," ",IF(Q27&gt;Q28,O27,O28))</f>
        <v>W</v>
      </c>
      <c r="V22" s="73">
        <f>IF(W21+W22=0,0,IF(W21=W22,2,IF(W21&gt;W22,1,3)))</f>
        <v>1</v>
      </c>
      <c r="W22" s="151">
        <v>0</v>
      </c>
      <c r="X22" s="9">
        <f t="shared" ref="X22" si="57">SUM(W22-W21)</f>
        <v>-1</v>
      </c>
      <c r="Y22" s="146"/>
      <c r="Z22" s="15">
        <v>18</v>
      </c>
      <c r="AA22" s="181" t="str">
        <f t="shared" si="5"/>
        <v>R</v>
      </c>
      <c r="AB22" s="153">
        <f t="shared" si="6"/>
        <v>7</v>
      </c>
      <c r="AC22" s="153">
        <f t="shared" si="7"/>
        <v>1</v>
      </c>
      <c r="AD22" s="467">
        <f t="shared" si="8"/>
        <v>4</v>
      </c>
      <c r="AE22"/>
      <c r="AF22" s="256">
        <f t="shared" si="9"/>
        <v>3.9896002200000003</v>
      </c>
      <c r="AG22" s="99"/>
      <c r="AH22" s="68">
        <f>IF(AA22="","",SMALL(AF$5:AF$28,ROWS(AB$5:AB22)))</f>
        <v>13.00970019</v>
      </c>
      <c r="AI22" s="85">
        <f>IF(AH22="","",IF(AND(AK21=AK22,AL21=AL22,AM21=AM22),AI21,$AI$5+17))</f>
        <v>13</v>
      </c>
      <c r="AJ22" s="70" t="str">
        <f t="shared" si="1"/>
        <v>O</v>
      </c>
      <c r="AK22" s="374">
        <f t="shared" si="2"/>
        <v>5</v>
      </c>
      <c r="AL22" s="413">
        <f t="shared" si="3"/>
        <v>-1</v>
      </c>
      <c r="AM22" s="205">
        <f t="shared" si="4"/>
        <v>3</v>
      </c>
    </row>
    <row r="23" spans="1:39" ht="27" customHeight="1">
      <c r="A23" s="7">
        <v>19</v>
      </c>
      <c r="B23" s="6"/>
      <c r="C23" s="270" t="s">
        <v>149</v>
      </c>
      <c r="D23" s="354"/>
      <c r="E23" s="435">
        <v>19</v>
      </c>
      <c r="G23" s="438">
        <v>19</v>
      </c>
      <c r="H23" s="503">
        <v>10</v>
      </c>
      <c r="I23" s="45" t="str">
        <f t="shared" si="0"/>
        <v>S</v>
      </c>
      <c r="J23" s="45">
        <f>IF(K23+K24=0,0,IF(K23=K24,2,IF(K23&lt;K24,1,3)))</f>
        <v>1</v>
      </c>
      <c r="K23" s="150">
        <v>1</v>
      </c>
      <c r="L23" s="8">
        <f t="shared" ref="L23" si="58">SUM(K23-K24)</f>
        <v>-1</v>
      </c>
      <c r="M23" s="13"/>
      <c r="N23" s="491">
        <v>3</v>
      </c>
      <c r="O23" s="67" t="str">
        <f>IF(K17=K18," ",IF(K17&lt;K18,I17,I18))</f>
        <v>M</v>
      </c>
      <c r="P23" s="124">
        <f>IF(Q23+Q24=0,0,IF(Q23=Q24,2,IF(Q23&lt;Q24,1,3)))</f>
        <v>1</v>
      </c>
      <c r="Q23" s="150">
        <v>1</v>
      </c>
      <c r="R23" s="71">
        <f t="shared" ref="R23" si="59">SUM(Q23-Q24)</f>
        <v>-1</v>
      </c>
      <c r="S23" s="1"/>
      <c r="T23" s="508">
        <v>9</v>
      </c>
      <c r="U23" s="67" t="str">
        <f>IF(Q17=Q18," ",IF(Q17&lt;Q18,O17,O18))</f>
        <v>A</v>
      </c>
      <c r="V23" s="72">
        <f>IF(W23+W24=0,0,IF(W23=W24,2,IF(W23&lt;W24,1,3)))</f>
        <v>3</v>
      </c>
      <c r="W23" s="150">
        <v>1</v>
      </c>
      <c r="X23" s="8">
        <f t="shared" ref="X23" si="60">SUM(W23-W24)</f>
        <v>1</v>
      </c>
      <c r="Y23" s="146"/>
      <c r="Z23" s="15">
        <v>19</v>
      </c>
      <c r="AA23" s="181" t="str">
        <f t="shared" si="5"/>
        <v>S</v>
      </c>
      <c r="AB23" s="153">
        <f t="shared" si="6"/>
        <v>7</v>
      </c>
      <c r="AC23" s="153">
        <f t="shared" si="7"/>
        <v>1</v>
      </c>
      <c r="AD23" s="467">
        <f t="shared" si="8"/>
        <v>4</v>
      </c>
      <c r="AE23"/>
      <c r="AF23" s="256">
        <f t="shared" si="9"/>
        <v>3.9896002300000002</v>
      </c>
      <c r="AG23" s="99"/>
      <c r="AH23" s="68">
        <f>IF(AA23="","",SMALL(AF$5:AF$28,ROWS(AB$5:AB23)))</f>
        <v>13.00970021</v>
      </c>
      <c r="AI23" s="374">
        <f>IF(AH23="","",IF(AND(AK22=AK23,AL22=AL23,AM22=AM23),AI22,$AI$5+18))</f>
        <v>13</v>
      </c>
      <c r="AJ23" s="70" t="str">
        <f t="shared" si="1"/>
        <v>Q</v>
      </c>
      <c r="AK23" s="374">
        <f t="shared" si="2"/>
        <v>5</v>
      </c>
      <c r="AL23" s="413">
        <f t="shared" si="3"/>
        <v>-1</v>
      </c>
      <c r="AM23" s="205">
        <f t="shared" si="4"/>
        <v>3</v>
      </c>
    </row>
    <row r="24" spans="1:39" ht="27" customHeight="1" thickBot="1">
      <c r="A24" s="7">
        <v>20</v>
      </c>
      <c r="B24" s="379"/>
      <c r="C24" s="267" t="s">
        <v>155</v>
      </c>
      <c r="D24" s="367"/>
      <c r="E24" s="435">
        <v>20</v>
      </c>
      <c r="G24" s="438">
        <v>20</v>
      </c>
      <c r="H24" s="504"/>
      <c r="I24" s="65" t="str">
        <f t="shared" si="0"/>
        <v>T</v>
      </c>
      <c r="J24" s="46">
        <f>IF(K23+K24=0,0,IF(K23=K24,2,IF(K23&gt;K24,1,3)))</f>
        <v>3</v>
      </c>
      <c r="K24" s="151">
        <v>2</v>
      </c>
      <c r="L24" s="9">
        <f t="shared" ref="L24" si="61">SUM(K24-K23)</f>
        <v>1</v>
      </c>
      <c r="M24" s="13"/>
      <c r="N24" s="492"/>
      <c r="O24" s="106" t="str">
        <f>IF(K19=K20," ",IF(K19&lt;K20,I19,I20))</f>
        <v>O</v>
      </c>
      <c r="P24" s="107">
        <f>IF(Q23+Q24=0,0,IF(Q23=Q24,2,IF(Q23&gt;Q24,1,3)))</f>
        <v>3</v>
      </c>
      <c r="Q24" s="151">
        <v>2</v>
      </c>
      <c r="R24" s="108">
        <f t="shared" ref="R24" si="62">SUM(Q24-Q23)</f>
        <v>1</v>
      </c>
      <c r="S24" s="1"/>
      <c r="T24" s="507"/>
      <c r="U24" s="106" t="str">
        <f>IF(Q19=Q20," ",IF(Q19&lt;Q20,O19,O20))</f>
        <v>E</v>
      </c>
      <c r="V24" s="73">
        <f>IF(W23+W24=0,0,IF(W23=W24,2,IF(W23&gt;W24,1,3)))</f>
        <v>1</v>
      </c>
      <c r="W24" s="151">
        <v>0</v>
      </c>
      <c r="X24" s="9">
        <f t="shared" ref="X24" si="63">SUM(W24-W23)</f>
        <v>-1</v>
      </c>
      <c r="Y24" s="146"/>
      <c r="Z24" s="15">
        <v>20</v>
      </c>
      <c r="AA24" s="181" t="str">
        <f t="shared" si="5"/>
        <v>T</v>
      </c>
      <c r="AB24" s="153">
        <f t="shared" si="6"/>
        <v>9</v>
      </c>
      <c r="AC24" s="153">
        <f t="shared" si="7"/>
        <v>3</v>
      </c>
      <c r="AD24" s="467">
        <f t="shared" si="8"/>
        <v>5</v>
      </c>
      <c r="AE24"/>
      <c r="AF24" s="256">
        <f t="shared" si="9"/>
        <v>0.96950024000000001</v>
      </c>
      <c r="AG24" s="99"/>
      <c r="AH24" s="68">
        <f>IF(AA24="","",SMALL(AF$5:AF$28,ROWS(AB$5:AB24)))</f>
        <v>13.009700260000001</v>
      </c>
      <c r="AI24" s="385">
        <f>IF(AH24="","",IF(AND(AK23=AK24,AL23=AL24,AM23=AM24),AI23,$AI$5+19))</f>
        <v>13</v>
      </c>
      <c r="AJ24" s="70" t="str">
        <f t="shared" si="1"/>
        <v>V</v>
      </c>
      <c r="AK24" s="374">
        <f t="shared" si="2"/>
        <v>5</v>
      </c>
      <c r="AL24" s="413">
        <f t="shared" si="3"/>
        <v>-1</v>
      </c>
      <c r="AM24" s="205">
        <f t="shared" si="4"/>
        <v>3</v>
      </c>
    </row>
    <row r="25" spans="1:39" ht="27" customHeight="1">
      <c r="A25" s="7">
        <v>21</v>
      </c>
      <c r="B25" s="6"/>
      <c r="C25" s="270" t="s">
        <v>150</v>
      </c>
      <c r="D25" s="367"/>
      <c r="E25" s="435">
        <v>21</v>
      </c>
      <c r="G25" s="438">
        <v>21</v>
      </c>
      <c r="H25" s="503">
        <v>11</v>
      </c>
      <c r="I25" s="45" t="str">
        <f t="shared" si="0"/>
        <v>U</v>
      </c>
      <c r="J25" s="45">
        <f t="shared" ref="J25" si="64">IF(K25+K26=0,0,IF(K25=K26,2,IF(K25&lt;K26,1,3)))</f>
        <v>1</v>
      </c>
      <c r="K25" s="150">
        <v>1</v>
      </c>
      <c r="L25" s="114">
        <f t="shared" ref="L25" si="65">SUM(K25-K26)</f>
        <v>-1</v>
      </c>
      <c r="M25" s="13"/>
      <c r="N25" s="491">
        <v>2</v>
      </c>
      <c r="O25" s="49" t="str">
        <f>IF(K21=K22," ",IF(K21&lt;K22,I21,I22))</f>
        <v>Q</v>
      </c>
      <c r="P25" s="72">
        <f t="shared" ref="P25" si="66">IF(Q25+Q26=0,0,IF(Q25=Q26,2,IF(Q25&lt;Q26,1,3)))</f>
        <v>1</v>
      </c>
      <c r="Q25" s="150">
        <v>1</v>
      </c>
      <c r="R25" s="8">
        <f t="shared" ref="R25" si="67">SUM(Q25-Q26)</f>
        <v>-1</v>
      </c>
      <c r="S25" s="1"/>
      <c r="T25" s="508">
        <v>8</v>
      </c>
      <c r="U25" s="208" t="str">
        <f>IF(Q21=Q22," ",IF(Q21&lt;Q22,O21,O22))</f>
        <v>I</v>
      </c>
      <c r="V25" s="72">
        <f t="shared" ref="V25" si="68">IF(W25+W26=0,0,IF(W25=W26,2,IF(W25&lt;W26,1,3)))</f>
        <v>3</v>
      </c>
      <c r="W25" s="150">
        <v>1</v>
      </c>
      <c r="X25" s="71">
        <f t="shared" ref="X25" si="69">SUM(W25-W26)</f>
        <v>1</v>
      </c>
      <c r="Y25" s="146"/>
      <c r="Z25" s="15">
        <v>21</v>
      </c>
      <c r="AA25" s="181" t="str">
        <f t="shared" si="5"/>
        <v>U</v>
      </c>
      <c r="AB25" s="153">
        <f t="shared" si="6"/>
        <v>3</v>
      </c>
      <c r="AC25" s="153">
        <f t="shared" si="7"/>
        <v>-3</v>
      </c>
      <c r="AD25" s="467">
        <f t="shared" si="8"/>
        <v>2</v>
      </c>
      <c r="AE25"/>
      <c r="AF25" s="256">
        <f t="shared" si="9"/>
        <v>22.029800250000001</v>
      </c>
      <c r="AG25" s="99"/>
      <c r="AH25" s="68">
        <f>IF(AA25="","",SMALL(AF$5:AF$28,ROWS(AB$5:AB25)))</f>
        <v>13.00970027</v>
      </c>
      <c r="AI25" s="70">
        <f>IF(AH25="","",IF(AND(AK24=AK25,AL24=AL25,AM24=AM25),AI24,$AI$5+20))</f>
        <v>13</v>
      </c>
      <c r="AJ25" s="70" t="str">
        <f t="shared" si="1"/>
        <v>W</v>
      </c>
      <c r="AK25" s="374">
        <f t="shared" si="2"/>
        <v>5</v>
      </c>
      <c r="AL25" s="413">
        <f t="shared" si="3"/>
        <v>-1</v>
      </c>
      <c r="AM25" s="205">
        <f t="shared" si="4"/>
        <v>3</v>
      </c>
    </row>
    <row r="26" spans="1:39" ht="27" customHeight="1" thickBot="1">
      <c r="A26" s="7">
        <v>22</v>
      </c>
      <c r="B26" s="379"/>
      <c r="C26" s="267" t="s">
        <v>151</v>
      </c>
      <c r="D26" s="367"/>
      <c r="E26" s="435">
        <v>22</v>
      </c>
      <c r="G26" s="438">
        <v>22</v>
      </c>
      <c r="H26" s="504"/>
      <c r="I26" s="65" t="str">
        <f t="shared" si="0"/>
        <v>V</v>
      </c>
      <c r="J26" s="46">
        <f t="shared" ref="J26" si="70">IF(K25+K26=0,0,IF(K25=K26,2,IF(K25&gt;K26,1,3)))</f>
        <v>3</v>
      </c>
      <c r="K26" s="151">
        <v>2</v>
      </c>
      <c r="L26" s="116">
        <f t="shared" ref="L26" si="71">SUM(K26-K25)</f>
        <v>1</v>
      </c>
      <c r="M26" s="13"/>
      <c r="N26" s="492"/>
      <c r="O26" s="74" t="str">
        <f>IF(K23=K24," ",IF(K23&lt;K24,I23,I24))</f>
        <v>S</v>
      </c>
      <c r="P26" s="73">
        <f t="shared" ref="P26" si="72">IF(Q25+Q26=0,0,IF(Q25=Q26,2,IF(Q25&gt;Q26,1,3)))</f>
        <v>3</v>
      </c>
      <c r="Q26" s="151">
        <v>2</v>
      </c>
      <c r="R26" s="9">
        <f t="shared" ref="R26" si="73">SUM(Q26-Q25)</f>
        <v>1</v>
      </c>
      <c r="S26" s="1"/>
      <c r="T26" s="507"/>
      <c r="U26" s="78" t="str">
        <f>IF(Q23=Q24," ",IF(Q23&lt;Q24,O23,O24))</f>
        <v>M</v>
      </c>
      <c r="V26" s="73">
        <f t="shared" ref="V26" si="74">IF(W25+W26=0,0,IF(W25=W26,2,IF(W25&gt;W26,1,3)))</f>
        <v>1</v>
      </c>
      <c r="W26" s="151">
        <v>0</v>
      </c>
      <c r="X26" s="108">
        <f t="shared" ref="X26" si="75">SUM(W26-W25)</f>
        <v>-1</v>
      </c>
      <c r="Y26" s="146"/>
      <c r="Z26" s="15">
        <v>22</v>
      </c>
      <c r="AA26" s="181" t="str">
        <f t="shared" si="5"/>
        <v>V</v>
      </c>
      <c r="AB26" s="153">
        <f t="shared" si="6"/>
        <v>5</v>
      </c>
      <c r="AC26" s="153">
        <f t="shared" si="7"/>
        <v>-1</v>
      </c>
      <c r="AD26" s="467">
        <f t="shared" si="8"/>
        <v>3</v>
      </c>
      <c r="AE26"/>
      <c r="AF26" s="256">
        <f t="shared" si="9"/>
        <v>13.009700260000001</v>
      </c>
      <c r="AG26" s="209"/>
      <c r="AH26" s="68">
        <f>IF(AA26="","",SMALL(AF$5:AF$28,ROWS(AB$5:AB26)))</f>
        <v>22.029800090000002</v>
      </c>
      <c r="AI26" s="385">
        <f>IF(AH26="","",IF(AND(AK25=AK26,AL25=AL26,AM25=AM26),AI25,$AI$5+21))</f>
        <v>22</v>
      </c>
      <c r="AJ26" s="70" t="str">
        <f t="shared" si="1"/>
        <v>E</v>
      </c>
      <c r="AK26" s="374">
        <f t="shared" si="2"/>
        <v>3</v>
      </c>
      <c r="AL26" s="413">
        <f t="shared" si="3"/>
        <v>-3</v>
      </c>
      <c r="AM26" s="205">
        <f t="shared" si="4"/>
        <v>2</v>
      </c>
    </row>
    <row r="27" spans="1:39" ht="27" customHeight="1">
      <c r="A27" s="7">
        <v>23</v>
      </c>
      <c r="B27" s="6"/>
      <c r="C27" s="270" t="s">
        <v>152</v>
      </c>
      <c r="D27" s="354"/>
      <c r="E27" s="435">
        <v>23</v>
      </c>
      <c r="G27" s="438">
        <v>23</v>
      </c>
      <c r="H27" s="503">
        <v>12</v>
      </c>
      <c r="I27" s="45" t="str">
        <f t="shared" si="0"/>
        <v>W</v>
      </c>
      <c r="J27" s="45">
        <f t="shared" ref="J27" si="76">IF(K27+K28=0,0,IF(K27=K28,2,IF(K27&lt;K28,1,3)))</f>
        <v>1</v>
      </c>
      <c r="K27" s="150">
        <v>1</v>
      </c>
      <c r="L27" s="114">
        <f t="shared" ref="L27" si="77">SUM(K27-K28)</f>
        <v>-1</v>
      </c>
      <c r="M27" s="13"/>
      <c r="N27" s="491">
        <v>1</v>
      </c>
      <c r="O27" s="49" t="str">
        <f>IF(K25=K26," ",IF(K25&lt;K26,I25,I26))</f>
        <v>U</v>
      </c>
      <c r="P27" s="72">
        <f t="shared" ref="P27" si="78">IF(Q27+Q28=0,0,IF(Q27=Q28,2,IF(Q27&lt;Q28,1,3)))</f>
        <v>1</v>
      </c>
      <c r="Q27" s="150">
        <v>1</v>
      </c>
      <c r="R27" s="8">
        <f>SUM(Q27-Q28)</f>
        <v>-1</v>
      </c>
      <c r="S27" s="1"/>
      <c r="T27" s="508">
        <v>7</v>
      </c>
      <c r="U27" s="125" t="str">
        <f>IF(Q25=Q26," ",IF(Q25&lt;Q26,O25,O26))</f>
        <v>Q</v>
      </c>
      <c r="V27" s="72">
        <f t="shared" ref="V27" si="79">IF(W27+W28=0,0,IF(W27=W28,2,IF(W27&lt;W28,1,3)))</f>
        <v>3</v>
      </c>
      <c r="W27" s="150">
        <v>1</v>
      </c>
      <c r="X27" s="8">
        <f t="shared" ref="X27" si="80">SUM(W27-W28)</f>
        <v>1</v>
      </c>
      <c r="Y27" s="146"/>
      <c r="Z27" s="15">
        <v>23</v>
      </c>
      <c r="AA27" s="181" t="str">
        <f t="shared" si="5"/>
        <v>W</v>
      </c>
      <c r="AB27" s="153">
        <f t="shared" si="6"/>
        <v>5</v>
      </c>
      <c r="AC27" s="153">
        <f t="shared" si="7"/>
        <v>-1</v>
      </c>
      <c r="AD27" s="467">
        <f t="shared" si="8"/>
        <v>3</v>
      </c>
      <c r="AE27"/>
      <c r="AF27" s="256">
        <f t="shared" si="9"/>
        <v>13.00970027</v>
      </c>
      <c r="AG27" s="99"/>
      <c r="AH27" s="68">
        <f>IF(AA27="","",SMALL(AF$5:AF$28,ROWS(AB$5:AB27)))</f>
        <v>22.029800170000001</v>
      </c>
      <c r="AI27" s="70">
        <f>IF(AH27="","",IF(AND(AK26=AK27,AL26=AL27,AM26=AM27),AI26,$AI$5+22))</f>
        <v>22</v>
      </c>
      <c r="AJ27" s="70" t="str">
        <f t="shared" si="1"/>
        <v>M</v>
      </c>
      <c r="AK27" s="374">
        <f t="shared" si="2"/>
        <v>3</v>
      </c>
      <c r="AL27" s="413">
        <f t="shared" si="3"/>
        <v>-3</v>
      </c>
      <c r="AM27" s="205">
        <f t="shared" si="4"/>
        <v>2</v>
      </c>
    </row>
    <row r="28" spans="1:39" ht="27" customHeight="1" thickBot="1">
      <c r="A28" s="10">
        <v>24</v>
      </c>
      <c r="B28" s="10"/>
      <c r="C28" s="271" t="s">
        <v>153</v>
      </c>
      <c r="D28" s="353"/>
      <c r="E28" s="435">
        <v>24</v>
      </c>
      <c r="G28" s="438">
        <v>24</v>
      </c>
      <c r="H28" s="504"/>
      <c r="I28" s="46" t="str">
        <f t="shared" si="0"/>
        <v>X</v>
      </c>
      <c r="J28" s="46">
        <f t="shared" ref="J28" si="81">IF(K27+K28=0,0,IF(K27=K28,2,IF(K27&gt;K28,1,3)))</f>
        <v>3</v>
      </c>
      <c r="K28" s="151">
        <v>2</v>
      </c>
      <c r="L28" s="116">
        <f t="shared" ref="L28" si="82">SUM(K28-K27)</f>
        <v>1</v>
      </c>
      <c r="M28" s="13"/>
      <c r="N28" s="492"/>
      <c r="O28" s="74" t="str">
        <f>IF(K27=K28," ",IF(K27&lt;K28,I27,I28))</f>
        <v>W</v>
      </c>
      <c r="P28" s="73">
        <f t="shared" ref="P28" si="83">IF(Q27+Q28=0,0,IF(Q27=Q28,2,IF(Q27&gt;Q28,1,3)))</f>
        <v>3</v>
      </c>
      <c r="Q28" s="151">
        <v>2</v>
      </c>
      <c r="R28" s="9">
        <f t="shared" ref="R28" si="84">SUM(Q28-Q27)</f>
        <v>1</v>
      </c>
      <c r="S28" s="1"/>
      <c r="T28" s="507"/>
      <c r="U28" s="74" t="str">
        <f>IF(Q27=Q28," ",IF(Q27&lt;Q28,O27,O28))</f>
        <v>U</v>
      </c>
      <c r="V28" s="73">
        <f t="shared" ref="V28" si="85">IF(W27+W28=0,0,IF(W27=W28,2,IF(W27&gt;W28,1,3)))</f>
        <v>1</v>
      </c>
      <c r="W28" s="151">
        <v>0</v>
      </c>
      <c r="X28" s="9">
        <f t="shared" ref="X28" si="86">SUM(W28-W27)</f>
        <v>-1</v>
      </c>
      <c r="Y28" s="146"/>
      <c r="Z28" s="39">
        <v>24</v>
      </c>
      <c r="AA28" s="9" t="str">
        <f t="shared" si="5"/>
        <v>X</v>
      </c>
      <c r="AB28" s="468">
        <f t="shared" si="6"/>
        <v>7</v>
      </c>
      <c r="AC28" s="468">
        <f t="shared" si="7"/>
        <v>1</v>
      </c>
      <c r="AD28" s="469">
        <f t="shared" si="8"/>
        <v>4</v>
      </c>
      <c r="AE28"/>
      <c r="AF28" s="256">
        <f t="shared" si="9"/>
        <v>3.9896002800000003</v>
      </c>
      <c r="AG28" s="99"/>
      <c r="AH28" s="88">
        <f>IF(AA28="","",SMALL(AF$5:AF$28,ROWS(AB$5:AB28)))</f>
        <v>22.029800250000001</v>
      </c>
      <c r="AI28" s="358">
        <f>IF(AH28="","",IF(AND(AK27=AK28,AL27=AL28,AM27=AM28),AI27,$AI$5+23))</f>
        <v>22</v>
      </c>
      <c r="AJ28" s="88" t="str">
        <f t="shared" si="1"/>
        <v>U</v>
      </c>
      <c r="AK28" s="374">
        <f t="shared" si="2"/>
        <v>3</v>
      </c>
      <c r="AL28" s="414">
        <f t="shared" si="3"/>
        <v>-3</v>
      </c>
      <c r="AM28" s="206">
        <f t="shared" si="4"/>
        <v>2</v>
      </c>
    </row>
    <row r="29" spans="1:39" ht="27" customHeight="1">
      <c r="E29" s="443">
        <f>SUM(E5:E28)</f>
        <v>300</v>
      </c>
      <c r="G29" s="443"/>
      <c r="I29" s="113"/>
      <c r="J29" s="147">
        <f>SUM(J5:J28)</f>
        <v>48</v>
      </c>
      <c r="K29" s="146">
        <f>SUM(K5:K28)</f>
        <v>36</v>
      </c>
      <c r="L29" s="261">
        <f>SUM(L5:L28)</f>
        <v>0</v>
      </c>
      <c r="M29" s="13"/>
      <c r="O29" s="147"/>
      <c r="P29" s="147">
        <f>SUM(P5:P28)</f>
        <v>48</v>
      </c>
      <c r="Q29" s="146">
        <f>SUM(Q5:Q28)</f>
        <v>36</v>
      </c>
      <c r="R29" s="261">
        <f>SUM(R5:R28)</f>
        <v>0</v>
      </c>
      <c r="S29" s="1"/>
      <c r="U29" s="147"/>
      <c r="V29" s="148">
        <f>SUM(V5:V28)</f>
        <v>48</v>
      </c>
      <c r="W29" s="146">
        <f>SUM(W5:W28)</f>
        <v>12</v>
      </c>
      <c r="X29" s="261">
        <f>SUM(X5:X28)</f>
        <v>0</v>
      </c>
      <c r="Y29" s="365">
        <f>SUM(K29+Q29+W29)</f>
        <v>84</v>
      </c>
      <c r="AA29" s="113"/>
      <c r="AB29" s="333">
        <f>SUM(AB5:AB28)</f>
        <v>144</v>
      </c>
      <c r="AC29" s="363">
        <f>SUM(AC5:AC28)</f>
        <v>0</v>
      </c>
      <c r="AD29" s="363">
        <f>SUM(AD5:AD28)</f>
        <v>84</v>
      </c>
      <c r="AE29" s="363"/>
      <c r="AF29" s="363"/>
      <c r="AG29" s="363"/>
      <c r="AH29" s="363"/>
      <c r="AI29" s="363"/>
      <c r="AJ29" s="363"/>
      <c r="AK29" s="333">
        <f>SUM(AK5:AK28)</f>
        <v>144</v>
      </c>
      <c r="AL29" s="363">
        <f>SUM(AL5:AL28)</f>
        <v>0</v>
      </c>
      <c r="AM29" s="363">
        <f>SUM(AM5:AM28)</f>
        <v>84</v>
      </c>
    </row>
    <row r="30" spans="1:39" ht="27" customHeight="1">
      <c r="E30" s="443">
        <v>300</v>
      </c>
      <c r="G30" s="443"/>
      <c r="H30" s="347"/>
      <c r="I30" s="348"/>
      <c r="J30" s="311">
        <v>48</v>
      </c>
      <c r="K30" s="313"/>
      <c r="L30" s="262" t="str">
        <f>IF(L29=0,"OK",ERREUR)</f>
        <v>OK</v>
      </c>
      <c r="M30" s="349"/>
      <c r="N30" s="347"/>
      <c r="O30" s="311"/>
      <c r="P30" s="311">
        <v>48</v>
      </c>
      <c r="Q30" s="313"/>
      <c r="R30" s="262" t="str">
        <f>IF(R29=0,"OK",ERREUR)</f>
        <v>OK</v>
      </c>
      <c r="S30" s="349"/>
      <c r="T30" s="347"/>
      <c r="U30" s="311"/>
      <c r="V30" s="311">
        <v>48</v>
      </c>
      <c r="W30" s="313"/>
      <c r="X30" s="262" t="str">
        <f>IF(X29=0,"OK",ERREUR)</f>
        <v>OK</v>
      </c>
      <c r="Y30" s="313"/>
      <c r="Z30" s="313"/>
      <c r="AA30" s="311"/>
      <c r="AB30" s="334">
        <f>SUM(J30+P30+V30)</f>
        <v>144</v>
      </c>
      <c r="AC30" s="308" t="str">
        <f>IF(AC29=0,"OK",ERREUR)</f>
        <v>OK</v>
      </c>
      <c r="AD30" s="311"/>
      <c r="AE30" s="311"/>
      <c r="AF30" s="312"/>
      <c r="AG30" s="312"/>
      <c r="AH30" s="311"/>
      <c r="AI30" s="311"/>
      <c r="AJ30" s="312"/>
      <c r="AK30" s="334">
        <v>144</v>
      </c>
      <c r="AL30" s="308" t="str">
        <f>IF(AL29=0,"OK",ERREUR)</f>
        <v>OK</v>
      </c>
      <c r="AM30" s="335"/>
    </row>
    <row r="31" spans="1:39" ht="20.25">
      <c r="C31" s="500" t="s">
        <v>87</v>
      </c>
      <c r="D31" s="500"/>
      <c r="G31" s="443"/>
      <c r="J31" s="146"/>
      <c r="K31" s="146"/>
      <c r="L31" s="146"/>
      <c r="M31" s="146"/>
      <c r="N31" s="13"/>
      <c r="P31" s="146"/>
      <c r="Q31" s="146"/>
      <c r="R31" s="146"/>
      <c r="S31" s="146"/>
      <c r="T31" s="145"/>
      <c r="U31" s="1"/>
      <c r="Y31" s="146"/>
      <c r="Z31" s="146"/>
      <c r="AA31" s="146"/>
      <c r="AB31" s="146"/>
      <c r="AC31" s="146"/>
      <c r="AD31" s="365"/>
      <c r="AE31" s="146"/>
      <c r="AF31" s="146"/>
      <c r="AG31" s="146"/>
      <c r="AH31" s="13"/>
      <c r="AI31" s="13"/>
      <c r="AJ31" s="146"/>
      <c r="AK31" s="146"/>
      <c r="AL31" s="146"/>
      <c r="AM31" s="146"/>
    </row>
    <row r="32" spans="1:39" ht="26.25">
      <c r="A32"/>
      <c r="B32"/>
      <c r="C32" s="499" t="s">
        <v>114</v>
      </c>
      <c r="D32" s="499"/>
      <c r="E32"/>
      <c r="F32" s="443"/>
      <c r="G32" s="146"/>
      <c r="H32" s="146"/>
      <c r="I32" s="146"/>
      <c r="J32" s="22"/>
      <c r="K32" s="22"/>
      <c r="L32" s="146"/>
      <c r="M32" s="13"/>
      <c r="O32" s="146"/>
      <c r="P32" s="145"/>
      <c r="Q32" s="1"/>
      <c r="R32" s="146"/>
      <c r="U32" s="146"/>
      <c r="V32" s="146"/>
      <c r="W32" s="146"/>
      <c r="X32" s="146"/>
      <c r="Y32" s="146"/>
      <c r="Z32" s="145"/>
      <c r="AA32" s="146"/>
      <c r="AB32" s="146"/>
      <c r="AC32" s="365"/>
      <c r="AD32" s="146"/>
      <c r="AE32" s="146"/>
      <c r="AF32" s="146"/>
      <c r="AG32" s="13"/>
      <c r="AH32" s="31"/>
      <c r="AI32" s="210"/>
    </row>
    <row r="33" spans="1:36" customFormat="1" ht="30" customHeight="1"/>
    <row r="34" spans="1:36" customFormat="1" ht="30" customHeight="1"/>
    <row r="35" spans="1:36" customFormat="1" ht="30" customHeight="1"/>
    <row r="36" spans="1:36" customFormat="1" ht="32.25" customHeight="1"/>
    <row r="37" spans="1:36" ht="26.25">
      <c r="A37" s="146"/>
      <c r="B37" s="365"/>
      <c r="C37" s="365"/>
      <c r="E37" s="146"/>
      <c r="F37" s="365"/>
      <c r="G37" s="443"/>
      <c r="H37" s="146"/>
      <c r="I37" s="146"/>
      <c r="J37" s="146"/>
      <c r="K37" s="22"/>
      <c r="L37" s="22"/>
      <c r="M37" s="22"/>
      <c r="N37" s="22"/>
      <c r="O37" s="13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 s="146"/>
      <c r="AF37" s="13"/>
      <c r="AG37" s="146"/>
      <c r="AH37" s="146"/>
      <c r="AI37" s="13"/>
      <c r="AJ37" s="31"/>
    </row>
    <row r="38" spans="1:36" ht="26.25">
      <c r="A38" s="21" t="s">
        <v>64</v>
      </c>
      <c r="B38" s="44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46"/>
      <c r="O38" s="13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 s="146"/>
      <c r="AF38" s="13"/>
      <c r="AG38" s="146"/>
      <c r="AH38" s="146"/>
      <c r="AI38" s="13"/>
      <c r="AJ38" s="31"/>
    </row>
    <row r="39" spans="1:36" ht="26.25">
      <c r="A39" s="21" t="s">
        <v>128</v>
      </c>
      <c r="B39" s="443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46"/>
      <c r="O39" s="13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 s="146"/>
      <c r="AF39" s="13"/>
      <c r="AG39" s="13"/>
      <c r="AH39" s="146"/>
      <c r="AI39" s="146"/>
      <c r="AJ39" s="13"/>
    </row>
    <row r="40" spans="1:36" ht="26.25">
      <c r="A40" s="21" t="s">
        <v>108</v>
      </c>
      <c r="B40" s="443"/>
      <c r="D40" s="22"/>
      <c r="E40" s="22"/>
      <c r="F40" s="22"/>
      <c r="G40" s="22"/>
      <c r="H40" s="22"/>
      <c r="I40" s="22"/>
      <c r="J40" s="22"/>
      <c r="K40" s="22"/>
      <c r="O40" s="146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G40" s="146"/>
      <c r="AH40" s="146"/>
      <c r="AI40" s="13"/>
      <c r="AJ40" s="31"/>
    </row>
    <row r="41" spans="1:36" ht="26.25">
      <c r="A41" s="21" t="s">
        <v>126</v>
      </c>
      <c r="B41" s="443"/>
      <c r="D41" s="21"/>
      <c r="E41" s="22"/>
      <c r="F41" s="22"/>
      <c r="G41" s="22"/>
      <c r="H41" s="22"/>
      <c r="I41" s="22"/>
      <c r="J41" s="22"/>
      <c r="K41" s="22"/>
      <c r="O41" s="146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G41" s="146"/>
      <c r="AH41" s="146"/>
      <c r="AI41" s="13"/>
      <c r="AJ41" s="31"/>
    </row>
    <row r="42" spans="1:36" ht="26.25">
      <c r="A42" s="21" t="s">
        <v>127</v>
      </c>
      <c r="B42" s="443"/>
      <c r="D42" s="22"/>
      <c r="E42" s="22"/>
      <c r="F42" s="22"/>
      <c r="I42" s="22"/>
      <c r="J42" s="22"/>
      <c r="O42" s="146"/>
      <c r="P42" s="113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6" ht="26.25">
      <c r="A43" s="21" t="s">
        <v>104</v>
      </c>
      <c r="B43" s="443"/>
      <c r="C43"/>
      <c r="D43" s="22"/>
      <c r="E43" s="22"/>
      <c r="I43" s="22"/>
      <c r="J43" s="22"/>
      <c r="O43" s="146"/>
      <c r="P43" s="11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6" ht="26.25">
      <c r="A44" s="403"/>
      <c r="B44" s="424"/>
      <c r="C44"/>
      <c r="O44" s="146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7" spans="1:36" ht="26.25">
      <c r="E47" s="22"/>
      <c r="F47" s="22"/>
    </row>
    <row r="48" spans="1:36" ht="26.25">
      <c r="E48" s="22"/>
      <c r="F48" s="22"/>
    </row>
    <row r="49" spans="5:6" ht="26.25">
      <c r="E49" s="22"/>
      <c r="F49" s="22"/>
    </row>
    <row r="50" spans="5:6" ht="26.25">
      <c r="E50" s="22"/>
      <c r="F50" s="22"/>
    </row>
    <row r="51" spans="5:6" ht="26.25">
      <c r="E51" s="22"/>
      <c r="F51" s="22"/>
    </row>
    <row r="52" spans="5:6" ht="26.25">
      <c r="E52" s="22"/>
    </row>
  </sheetData>
  <sheetProtection sheet="1" objects="1" scenarios="1" formatCells="0" formatColumns="0" formatRows="0" insertColumns="0" insertRows="0" insertHyperlinks="0" deleteColumns="0" deleteRows="0" sort="0"/>
  <mergeCells count="42">
    <mergeCell ref="C31:D31"/>
    <mergeCell ref="A1:C1"/>
    <mergeCell ref="I1:K1"/>
    <mergeCell ref="H21:H22"/>
    <mergeCell ref="H27:H28"/>
    <mergeCell ref="H11:H12"/>
    <mergeCell ref="H7:H8"/>
    <mergeCell ref="H23:H24"/>
    <mergeCell ref="H5:H6"/>
    <mergeCell ref="C32:D32"/>
    <mergeCell ref="N27:N28"/>
    <mergeCell ref="H25:H26"/>
    <mergeCell ref="N25:N26"/>
    <mergeCell ref="N7:N8"/>
    <mergeCell ref="N21:N22"/>
    <mergeCell ref="H13:H14"/>
    <mergeCell ref="N13:N14"/>
    <mergeCell ref="H9:H10"/>
    <mergeCell ref="N9:N10"/>
    <mergeCell ref="H15:H16"/>
    <mergeCell ref="N15:N16"/>
    <mergeCell ref="N19:N20"/>
    <mergeCell ref="N11:N12"/>
    <mergeCell ref="H17:H18"/>
    <mergeCell ref="N17:N18"/>
    <mergeCell ref="H19:H20"/>
    <mergeCell ref="N23:N24"/>
    <mergeCell ref="T23:T24"/>
    <mergeCell ref="AI3:AM3"/>
    <mergeCell ref="N5:N6"/>
    <mergeCell ref="T5:T6"/>
    <mergeCell ref="T7:T8"/>
    <mergeCell ref="AB3:AD3"/>
    <mergeCell ref="T15:T16"/>
    <mergeCell ref="T9:T10"/>
    <mergeCell ref="T13:T14"/>
    <mergeCell ref="T21:T22"/>
    <mergeCell ref="T27:T28"/>
    <mergeCell ref="T11:T12"/>
    <mergeCell ref="T19:T20"/>
    <mergeCell ref="T25:T26"/>
    <mergeCell ref="T17:T18"/>
  </mergeCells>
  <conditionalFormatting sqref="K5:K6">
    <cfRule type="iconSet" priority="238">
      <iconSet>
        <cfvo type="percent" val="0"/>
        <cfvo type="percent" val="12"/>
        <cfvo type="percent" val="13"/>
      </iconSet>
    </cfRule>
    <cfRule type="duplicateValues" dxfId="357" priority="240"/>
  </conditionalFormatting>
  <conditionalFormatting sqref="K7:K8">
    <cfRule type="iconSet" priority="236">
      <iconSet>
        <cfvo type="percent" val="0"/>
        <cfvo type="percent" val="12"/>
        <cfvo type="percent" val="13"/>
      </iconSet>
    </cfRule>
    <cfRule type="duplicateValues" dxfId="356" priority="237"/>
  </conditionalFormatting>
  <conditionalFormatting sqref="K9:K10">
    <cfRule type="iconSet" priority="234">
      <iconSet>
        <cfvo type="percent" val="0"/>
        <cfvo type="percent" val="12"/>
        <cfvo type="percent" val="13"/>
      </iconSet>
    </cfRule>
    <cfRule type="duplicateValues" dxfId="355" priority="235"/>
  </conditionalFormatting>
  <conditionalFormatting sqref="K11:K12">
    <cfRule type="iconSet" priority="232">
      <iconSet>
        <cfvo type="percent" val="0"/>
        <cfvo type="percent" val="12"/>
        <cfvo type="percent" val="13"/>
      </iconSet>
    </cfRule>
    <cfRule type="duplicateValues" dxfId="354" priority="233"/>
  </conditionalFormatting>
  <conditionalFormatting sqref="K13:K14">
    <cfRule type="iconSet" priority="230">
      <iconSet>
        <cfvo type="percent" val="0"/>
        <cfvo type="percent" val="12"/>
        <cfvo type="percent" val="13"/>
      </iconSet>
    </cfRule>
    <cfRule type="duplicateValues" dxfId="353" priority="231"/>
  </conditionalFormatting>
  <conditionalFormatting sqref="K15:K16">
    <cfRule type="iconSet" priority="228">
      <iconSet>
        <cfvo type="percent" val="0"/>
        <cfvo type="percent" val="12"/>
        <cfvo type="percent" val="13"/>
      </iconSet>
    </cfRule>
    <cfRule type="duplicateValues" dxfId="352" priority="229"/>
  </conditionalFormatting>
  <conditionalFormatting sqref="K17:K18">
    <cfRule type="iconSet" priority="226">
      <iconSet>
        <cfvo type="percent" val="0"/>
        <cfvo type="percent" val="12"/>
        <cfvo type="percent" val="13"/>
      </iconSet>
    </cfRule>
    <cfRule type="duplicateValues" dxfId="351" priority="227"/>
  </conditionalFormatting>
  <conditionalFormatting sqref="K19:K20">
    <cfRule type="iconSet" priority="224">
      <iconSet>
        <cfvo type="percent" val="0"/>
        <cfvo type="percent" val="12"/>
        <cfvo type="percent" val="13"/>
      </iconSet>
    </cfRule>
    <cfRule type="duplicateValues" dxfId="350" priority="225"/>
  </conditionalFormatting>
  <conditionalFormatting sqref="K21:K22">
    <cfRule type="iconSet" priority="222">
      <iconSet>
        <cfvo type="percent" val="0"/>
        <cfvo type="percent" val="12"/>
        <cfvo type="percent" val="13"/>
      </iconSet>
    </cfRule>
    <cfRule type="duplicateValues" dxfId="349" priority="223"/>
  </conditionalFormatting>
  <conditionalFormatting sqref="K23:K24">
    <cfRule type="iconSet" priority="220">
      <iconSet>
        <cfvo type="percent" val="0"/>
        <cfvo type="percent" val="12"/>
        <cfvo type="percent" val="13"/>
      </iconSet>
    </cfRule>
    <cfRule type="duplicateValues" dxfId="348" priority="221"/>
  </conditionalFormatting>
  <conditionalFormatting sqref="K25:K26">
    <cfRule type="iconSet" priority="218">
      <iconSet>
        <cfvo type="percent" val="0"/>
        <cfvo type="percent" val="12"/>
        <cfvo type="percent" val="13"/>
      </iconSet>
    </cfRule>
    <cfRule type="duplicateValues" dxfId="347" priority="219"/>
  </conditionalFormatting>
  <conditionalFormatting sqref="K27:K28">
    <cfRule type="iconSet" priority="216">
      <iconSet>
        <cfvo type="percent" val="0"/>
        <cfvo type="percent" val="12"/>
        <cfvo type="percent" val="13"/>
      </iconSet>
    </cfRule>
    <cfRule type="duplicateValues" dxfId="346" priority="217"/>
  </conditionalFormatting>
  <conditionalFormatting sqref="Q5:Q6">
    <cfRule type="iconSet" priority="214">
      <iconSet>
        <cfvo type="percent" val="0"/>
        <cfvo type="percent" val="12"/>
        <cfvo type="percent" val="13"/>
      </iconSet>
    </cfRule>
    <cfRule type="duplicateValues" dxfId="345" priority="215"/>
  </conditionalFormatting>
  <conditionalFormatting sqref="Q7:Q8">
    <cfRule type="iconSet" priority="212">
      <iconSet>
        <cfvo type="percent" val="0"/>
        <cfvo type="percent" val="12"/>
        <cfvo type="percent" val="13"/>
      </iconSet>
    </cfRule>
    <cfRule type="duplicateValues" dxfId="344" priority="213"/>
  </conditionalFormatting>
  <conditionalFormatting sqref="Q9:Q10">
    <cfRule type="iconSet" priority="210">
      <iconSet>
        <cfvo type="percent" val="0"/>
        <cfvo type="percent" val="12"/>
        <cfvo type="percent" val="13"/>
      </iconSet>
    </cfRule>
    <cfRule type="duplicateValues" dxfId="343" priority="211"/>
  </conditionalFormatting>
  <conditionalFormatting sqref="Q11:Q12">
    <cfRule type="iconSet" priority="208">
      <iconSet>
        <cfvo type="percent" val="0"/>
        <cfvo type="percent" val="12"/>
        <cfvo type="percent" val="13"/>
      </iconSet>
    </cfRule>
    <cfRule type="duplicateValues" dxfId="342" priority="209"/>
  </conditionalFormatting>
  <conditionalFormatting sqref="Q13:Q14">
    <cfRule type="iconSet" priority="206">
      <iconSet>
        <cfvo type="percent" val="0"/>
        <cfvo type="percent" val="12"/>
        <cfvo type="percent" val="13"/>
      </iconSet>
    </cfRule>
    <cfRule type="duplicateValues" dxfId="341" priority="207"/>
  </conditionalFormatting>
  <conditionalFormatting sqref="Q15:Q16">
    <cfRule type="iconSet" priority="204">
      <iconSet>
        <cfvo type="percent" val="0"/>
        <cfvo type="percent" val="12"/>
        <cfvo type="percent" val="13"/>
      </iconSet>
    </cfRule>
    <cfRule type="duplicateValues" dxfId="340" priority="205"/>
  </conditionalFormatting>
  <conditionalFormatting sqref="Q17:Q18">
    <cfRule type="iconSet" priority="202">
      <iconSet>
        <cfvo type="percent" val="0"/>
        <cfvo type="percent" val="12"/>
        <cfvo type="percent" val="13"/>
      </iconSet>
    </cfRule>
    <cfRule type="duplicateValues" dxfId="339" priority="203"/>
  </conditionalFormatting>
  <conditionalFormatting sqref="Q19:Q20">
    <cfRule type="iconSet" priority="200">
      <iconSet>
        <cfvo type="percent" val="0"/>
        <cfvo type="percent" val="12"/>
        <cfvo type="percent" val="13"/>
      </iconSet>
    </cfRule>
    <cfRule type="duplicateValues" dxfId="338" priority="201"/>
  </conditionalFormatting>
  <conditionalFormatting sqref="Q21:Q22">
    <cfRule type="iconSet" priority="198">
      <iconSet>
        <cfvo type="percent" val="0"/>
        <cfvo type="percent" val="12"/>
        <cfvo type="percent" val="13"/>
      </iconSet>
    </cfRule>
    <cfRule type="duplicateValues" dxfId="337" priority="199"/>
  </conditionalFormatting>
  <conditionalFormatting sqref="Q23:Q24">
    <cfRule type="iconSet" priority="196">
      <iconSet>
        <cfvo type="percent" val="0"/>
        <cfvo type="percent" val="12"/>
        <cfvo type="percent" val="13"/>
      </iconSet>
    </cfRule>
    <cfRule type="duplicateValues" dxfId="336" priority="197"/>
  </conditionalFormatting>
  <conditionalFormatting sqref="Q25:Q26">
    <cfRule type="iconSet" priority="194">
      <iconSet>
        <cfvo type="percent" val="0"/>
        <cfvo type="percent" val="12"/>
        <cfvo type="percent" val="13"/>
      </iconSet>
    </cfRule>
    <cfRule type="duplicateValues" dxfId="335" priority="195"/>
  </conditionalFormatting>
  <conditionalFormatting sqref="Q27:Q28">
    <cfRule type="iconSet" priority="192">
      <iconSet>
        <cfvo type="percent" val="0"/>
        <cfvo type="percent" val="12"/>
        <cfvo type="percent" val="13"/>
      </iconSet>
    </cfRule>
    <cfRule type="duplicateValues" dxfId="334" priority="193"/>
  </conditionalFormatting>
  <conditionalFormatting sqref="W5:W6">
    <cfRule type="iconSet" priority="190">
      <iconSet>
        <cfvo type="percent" val="0"/>
        <cfvo type="percent" val="12"/>
        <cfvo type="percent" val="13"/>
      </iconSet>
    </cfRule>
    <cfRule type="duplicateValues" dxfId="333" priority="191"/>
  </conditionalFormatting>
  <conditionalFormatting sqref="W7:W8">
    <cfRule type="iconSet" priority="188">
      <iconSet>
        <cfvo type="percent" val="0"/>
        <cfvo type="percent" val="12"/>
        <cfvo type="percent" val="13"/>
      </iconSet>
    </cfRule>
    <cfRule type="duplicateValues" dxfId="332" priority="189"/>
  </conditionalFormatting>
  <conditionalFormatting sqref="W9:W10">
    <cfRule type="iconSet" priority="186">
      <iconSet>
        <cfvo type="percent" val="0"/>
        <cfvo type="percent" val="12"/>
        <cfvo type="percent" val="13"/>
      </iconSet>
    </cfRule>
    <cfRule type="duplicateValues" dxfId="331" priority="187"/>
  </conditionalFormatting>
  <conditionalFormatting sqref="W11:W12">
    <cfRule type="iconSet" priority="184">
      <iconSet>
        <cfvo type="percent" val="0"/>
        <cfvo type="percent" val="12"/>
        <cfvo type="percent" val="13"/>
      </iconSet>
    </cfRule>
    <cfRule type="duplicateValues" dxfId="330" priority="185"/>
  </conditionalFormatting>
  <conditionalFormatting sqref="W13:W14">
    <cfRule type="iconSet" priority="182">
      <iconSet>
        <cfvo type="percent" val="0"/>
        <cfvo type="percent" val="12"/>
        <cfvo type="percent" val="13"/>
      </iconSet>
    </cfRule>
    <cfRule type="duplicateValues" dxfId="329" priority="183"/>
  </conditionalFormatting>
  <conditionalFormatting sqref="W15:W16">
    <cfRule type="iconSet" priority="180">
      <iconSet>
        <cfvo type="percent" val="0"/>
        <cfvo type="percent" val="12"/>
        <cfvo type="percent" val="13"/>
      </iconSet>
    </cfRule>
    <cfRule type="duplicateValues" dxfId="328" priority="181"/>
  </conditionalFormatting>
  <conditionalFormatting sqref="W17:W18">
    <cfRule type="iconSet" priority="178">
      <iconSet>
        <cfvo type="percent" val="0"/>
        <cfvo type="percent" val="12"/>
        <cfvo type="percent" val="13"/>
      </iconSet>
    </cfRule>
    <cfRule type="duplicateValues" dxfId="327" priority="179"/>
  </conditionalFormatting>
  <conditionalFormatting sqref="W19:W20">
    <cfRule type="iconSet" priority="176">
      <iconSet>
        <cfvo type="percent" val="0"/>
        <cfvo type="percent" val="12"/>
        <cfvo type="percent" val="13"/>
      </iconSet>
    </cfRule>
    <cfRule type="duplicateValues" dxfId="326" priority="177"/>
  </conditionalFormatting>
  <conditionalFormatting sqref="W21:W22">
    <cfRule type="iconSet" priority="174">
      <iconSet>
        <cfvo type="percent" val="0"/>
        <cfvo type="percent" val="12"/>
        <cfvo type="percent" val="13"/>
      </iconSet>
    </cfRule>
    <cfRule type="duplicateValues" dxfId="325" priority="175"/>
  </conditionalFormatting>
  <conditionalFormatting sqref="W23:W24">
    <cfRule type="iconSet" priority="172">
      <iconSet>
        <cfvo type="percent" val="0"/>
        <cfvo type="percent" val="12"/>
        <cfvo type="percent" val="13"/>
      </iconSet>
    </cfRule>
    <cfRule type="duplicateValues" dxfId="324" priority="173"/>
  </conditionalFormatting>
  <conditionalFormatting sqref="W25:W26">
    <cfRule type="iconSet" priority="170">
      <iconSet>
        <cfvo type="percent" val="0"/>
        <cfvo type="percent" val="12"/>
        <cfvo type="percent" val="13"/>
      </iconSet>
    </cfRule>
    <cfRule type="duplicateValues" dxfId="323" priority="171"/>
  </conditionalFormatting>
  <conditionalFormatting sqref="W27:W28">
    <cfRule type="iconSet" priority="168">
      <iconSet>
        <cfvo type="percent" val="0"/>
        <cfvo type="percent" val="12"/>
        <cfvo type="percent" val="13"/>
      </iconSet>
    </cfRule>
    <cfRule type="duplicateValues" dxfId="322" priority="169"/>
  </conditionalFormatting>
  <conditionalFormatting sqref="AI27:AI28">
    <cfRule type="duplicateValues" dxfId="321" priority="167"/>
  </conditionalFormatting>
  <conditionalFormatting sqref="AI5:AI28">
    <cfRule type="duplicateValues" dxfId="320" priority="166"/>
  </conditionalFormatting>
  <conditionalFormatting sqref="AL29 AC29 R29 L29 X29">
    <cfRule type="colorScale" priority="165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30 AC30 L30 R30 X30">
    <cfRule type="containsText" dxfId="319" priority="163" operator="containsText" text="OK">
      <formula>NOT(ISERROR(SEARCH("OK",L30)))</formula>
    </cfRule>
    <cfRule type="containsText" dxfId="318" priority="164" operator="containsText" text="ERREUR">
      <formula>NOT(ISERROR(SEARCH("ERREUR",L30)))</formula>
    </cfRule>
  </conditionalFormatting>
  <conditionalFormatting sqref="AI6:AI28">
    <cfRule type="duplicateValues" dxfId="317" priority="132"/>
  </conditionalFormatting>
  <conditionalFormatting sqref="AI6:AI28">
    <cfRule type="duplicateValues" dxfId="316" priority="124"/>
    <cfRule type="duplicateValues" dxfId="315" priority="125"/>
  </conditionalFormatting>
  <conditionalFormatting sqref="AI6 AI8 AI10 AI12 AI14 AI16 AI18 AI22:AI28">
    <cfRule type="duplicateValues" dxfId="314" priority="113"/>
  </conditionalFormatting>
  <conditionalFormatting sqref="AI6 AI8 AI10 AI12 AI14 AI16 AI18 AI22:AI28">
    <cfRule type="duplicateValues" dxfId="313" priority="111"/>
    <cfRule type="duplicateValues" dxfId="312" priority="112"/>
  </conditionalFormatting>
  <conditionalFormatting sqref="AI6:AI22">
    <cfRule type="duplicateValues" dxfId="311" priority="106"/>
  </conditionalFormatting>
  <conditionalFormatting sqref="AI6:AI22">
    <cfRule type="duplicateValues" dxfId="310" priority="103"/>
    <cfRule type="duplicateValues" dxfId="309" priority="104"/>
  </conditionalFormatting>
  <conditionalFormatting sqref="AI6 AI8 AI10 AI12 AI14 AI16 AI18 AI20:AI22">
    <cfRule type="duplicateValues" dxfId="308" priority="97"/>
  </conditionalFormatting>
  <conditionalFormatting sqref="AI6 AI8 AI10 AI12 AI14 AI16 AI18 AI20:AI22">
    <cfRule type="duplicateValues" dxfId="307" priority="95"/>
    <cfRule type="duplicateValues" dxfId="306" priority="96"/>
  </conditionalFormatting>
  <conditionalFormatting sqref="AH29:AH30">
    <cfRule type="duplicateValues" dxfId="305" priority="83"/>
  </conditionalFormatting>
  <conditionalFormatting sqref="AH29:AH30">
    <cfRule type="duplicateValues" dxfId="304" priority="80"/>
    <cfRule type="duplicateValues" dxfId="303" priority="81"/>
  </conditionalFormatting>
  <conditionalFormatting sqref="C26:C27">
    <cfRule type="duplicateValues" dxfId="302" priority="76"/>
  </conditionalFormatting>
  <conditionalFormatting sqref="C5:C27">
    <cfRule type="duplicateValues" dxfId="301" priority="75"/>
  </conditionalFormatting>
  <conditionalFormatting sqref="O5:O28">
    <cfRule type="duplicateValues" dxfId="300" priority="1"/>
  </conditionalFormatting>
  <pageMargins left="0.15" right="0.12" top="0.2" bottom="0.42" header="0.1" footer="0.31496062992125984"/>
  <pageSetup paperSize="9"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66FF33"/>
  </sheetPr>
  <dimension ref="A1:AN53"/>
  <sheetViews>
    <sheetView zoomScale="60" zoomScaleNormal="60" workbookViewId="0">
      <selection activeCell="I8" sqref="I8"/>
    </sheetView>
  </sheetViews>
  <sheetFormatPr baseColWidth="10" defaultRowHeight="15"/>
  <cols>
    <col min="1" max="2" width="6.140625" style="90" customWidth="1"/>
    <col min="3" max="3" width="30.85546875" style="90" customWidth="1"/>
    <col min="4" max="4" width="26" style="90" customWidth="1"/>
    <col min="5" max="5" width="12.42578125" style="90" customWidth="1"/>
    <col min="6" max="6" width="4.140625" style="90" customWidth="1"/>
    <col min="7" max="7" width="6" style="90" customWidth="1"/>
    <col min="8" max="8" width="6.5703125" style="90" customWidth="1"/>
    <col min="9" max="9" width="27.7109375" style="90" customWidth="1"/>
    <col min="10" max="10" width="9.85546875" style="90" hidden="1" customWidth="1"/>
    <col min="11" max="11" width="9.7109375" style="90" customWidth="1"/>
    <col min="12" max="12" width="10.42578125" style="90" hidden="1" customWidth="1"/>
    <col min="13" max="13" width="5.7109375" style="90" customWidth="1"/>
    <col min="14" max="14" width="7.7109375" style="90" customWidth="1"/>
    <col min="15" max="15" width="27" style="90" customWidth="1"/>
    <col min="16" max="16" width="9.42578125" style="90" hidden="1" customWidth="1"/>
    <col min="17" max="17" width="9.5703125" style="90" customWidth="1"/>
    <col min="18" max="18" width="7.85546875" style="90" hidden="1" customWidth="1"/>
    <col min="19" max="19" width="7.28515625" style="90" customWidth="1"/>
    <col min="20" max="20" width="9" style="90" customWidth="1"/>
    <col min="21" max="21" width="27.28515625" style="90" customWidth="1"/>
    <col min="22" max="22" width="8.5703125" style="90" hidden="1" customWidth="1"/>
    <col min="23" max="23" width="9.7109375" style="90" customWidth="1"/>
    <col min="24" max="24" width="8.28515625" style="90" hidden="1" customWidth="1"/>
    <col min="25" max="25" width="7.140625" style="90" customWidth="1"/>
    <col min="26" max="26" width="7.7109375" style="90" customWidth="1"/>
    <col min="27" max="27" width="28.7109375" style="90" customWidth="1"/>
    <col min="28" max="28" width="11.42578125" style="90" customWidth="1"/>
    <col min="29" max="30" width="10.5703125" style="90" customWidth="1"/>
    <col min="31" max="31" width="5.5703125" style="90" customWidth="1"/>
    <col min="32" max="33" width="11.7109375" style="90" customWidth="1"/>
    <col min="34" max="34" width="12.5703125" style="90" customWidth="1"/>
    <col min="35" max="35" width="13.140625" style="90" customWidth="1"/>
    <col min="36" max="36" width="27.5703125" style="90" customWidth="1"/>
    <col min="37" max="37" width="12" style="90" customWidth="1"/>
    <col min="38" max="38" width="11.42578125" style="90" customWidth="1"/>
    <col min="39" max="39" width="10.28515625" style="90" customWidth="1"/>
    <col min="40" max="40" width="34" style="90" customWidth="1"/>
    <col min="41" max="41" width="11.42578125" style="90"/>
    <col min="42" max="43" width="0" style="90" hidden="1" customWidth="1"/>
    <col min="44" max="16384" width="11.42578125" style="90"/>
  </cols>
  <sheetData>
    <row r="1" spans="1:40" ht="52.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243"/>
      <c r="M1" s="443"/>
      <c r="N1" s="243"/>
      <c r="O1" s="243"/>
      <c r="P1" s="243"/>
      <c r="Q1" s="243"/>
      <c r="R1" s="243"/>
      <c r="S1" s="243"/>
      <c r="T1" s="243"/>
      <c r="U1" s="243"/>
      <c r="V1" s="244"/>
      <c r="W1" s="243"/>
      <c r="X1" s="243"/>
      <c r="Y1" s="244"/>
      <c r="Z1" s="244"/>
      <c r="AA1" s="243"/>
      <c r="AB1" s="243"/>
      <c r="AC1" s="243"/>
      <c r="AD1" s="383"/>
      <c r="AE1" s="243"/>
      <c r="AF1" s="244"/>
      <c r="AG1" s="243"/>
      <c r="AH1" s="243"/>
      <c r="AI1" s="243"/>
      <c r="AJ1" s="13"/>
      <c r="AK1" s="13"/>
      <c r="AL1" s="243"/>
      <c r="AM1" s="243"/>
      <c r="AN1" s="13"/>
    </row>
    <row r="2" spans="1:40" ht="27.7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4"/>
      <c r="AG2" s="443"/>
      <c r="AH2" s="443"/>
      <c r="AI2" s="443"/>
      <c r="AJ2" s="13"/>
      <c r="AK2" s="13"/>
      <c r="AL2" s="443"/>
      <c r="AM2" s="443"/>
      <c r="AN2" s="13"/>
    </row>
    <row r="3" spans="1:40" ht="26.1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43"/>
      <c r="K3" s="243"/>
      <c r="L3" s="243"/>
      <c r="M3" s="443"/>
      <c r="N3" s="12"/>
      <c r="O3" s="11" t="s">
        <v>7</v>
      </c>
      <c r="P3" s="243"/>
      <c r="Q3" s="243"/>
      <c r="R3" s="243"/>
      <c r="S3" s="244"/>
      <c r="T3" s="12"/>
      <c r="U3" s="11" t="s">
        <v>8</v>
      </c>
      <c r="V3" s="27"/>
      <c r="W3" s="243"/>
      <c r="X3" s="243"/>
      <c r="Y3" s="243"/>
      <c r="Z3" s="243"/>
      <c r="AB3" s="496" t="s">
        <v>22</v>
      </c>
      <c r="AC3" s="497"/>
      <c r="AD3" s="498"/>
      <c r="AE3"/>
      <c r="AF3" s="91"/>
      <c r="AG3" s="91"/>
      <c r="AH3" s="89"/>
      <c r="AI3" s="493" t="s">
        <v>13</v>
      </c>
      <c r="AJ3" s="494"/>
      <c r="AK3" s="494"/>
      <c r="AL3" s="494"/>
      <c r="AM3" s="495"/>
    </row>
    <row r="4" spans="1:40" ht="26.1" customHeight="1" thickBot="1">
      <c r="A4" s="93"/>
      <c r="B4" s="346" t="s">
        <v>130</v>
      </c>
      <c r="C4" s="94" t="s">
        <v>14</v>
      </c>
      <c r="D4" s="95" t="s">
        <v>15</v>
      </c>
      <c r="E4" s="433" t="s">
        <v>89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443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43"/>
      <c r="Z4" s="243"/>
      <c r="AA4" s="387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84"/>
      <c r="AH4" s="305" t="s">
        <v>21</v>
      </c>
      <c r="AI4" s="320" t="s">
        <v>17</v>
      </c>
      <c r="AJ4" s="387" t="s">
        <v>1</v>
      </c>
      <c r="AK4" s="398" t="s">
        <v>2</v>
      </c>
      <c r="AL4" s="415" t="s">
        <v>3</v>
      </c>
      <c r="AM4" s="309" t="s">
        <v>12</v>
      </c>
    </row>
    <row r="5" spans="1:40" ht="26.1" customHeight="1">
      <c r="A5" s="98">
        <v>1</v>
      </c>
      <c r="B5" s="265"/>
      <c r="C5" s="265"/>
      <c r="D5" s="266"/>
      <c r="E5" s="434"/>
      <c r="G5" s="437">
        <v>1</v>
      </c>
      <c r="H5" s="503">
        <v>1</v>
      </c>
      <c r="I5" s="45" t="str">
        <f t="shared" ref="I5:I30" si="0">IF(ISNA(MATCH(G5,$E$5:$E$30,0)),"",INDEX($C$5:$C$30,MATCH(G5,$E$5:$E$30,0)))</f>
        <v/>
      </c>
      <c r="J5" s="45">
        <f>IF(K5+K6=0,0,IF(K5=K6,2,IF(K5&lt;K6,1,3)))</f>
        <v>0</v>
      </c>
      <c r="K5" s="150"/>
      <c r="L5" s="45">
        <f>SUM(K5-K6)</f>
        <v>0</v>
      </c>
      <c r="M5"/>
      <c r="N5" s="491">
        <v>13</v>
      </c>
      <c r="O5" s="250" t="str">
        <f>IF(K5=K6," ",IF(K5&gt;K6,I5,I6))</f>
        <v xml:space="preserve"> </v>
      </c>
      <c r="P5" s="149">
        <f>IF(Q5+Q6=0,0,IF(Q5=Q6,2,IF(Q5&lt;Q6,1,3)))</f>
        <v>0</v>
      </c>
      <c r="Q5" s="150"/>
      <c r="R5" s="45">
        <f>SUM(Q5-Q6)</f>
        <v>0</v>
      </c>
      <c r="S5" s="1"/>
      <c r="T5" s="491">
        <v>6</v>
      </c>
      <c r="U5" s="76" t="str">
        <f>IF(Q5=Q6," ",IF(Q5&gt;Q6,O5,O6))</f>
        <v xml:space="preserve"> </v>
      </c>
      <c r="V5" s="45">
        <f>IF(W5+W6=0,0,IF(W5=W6,2,IF(W5&lt;W6,1,3)))</f>
        <v>0</v>
      </c>
      <c r="W5" s="150"/>
      <c r="X5" s="45">
        <f>SUM(W5-W6)</f>
        <v>0</v>
      </c>
      <c r="Y5" s="243"/>
      <c r="Z5" s="14">
        <v>1</v>
      </c>
      <c r="AA5" s="8" t="str">
        <f>+I5</f>
        <v/>
      </c>
      <c r="AB5" s="260">
        <f t="shared" ref="AB5:AB30" si="1">SUM(IFERROR(VLOOKUP(AA5,I$5:L$30,2,0),0),IFERROR(VLOOKUP(AA5,O$5:R$30,2,0),0),IFERROR(VLOOKUP(AA5,U$5:X$30,2,0),0))</f>
        <v>0</v>
      </c>
      <c r="AC5" s="260">
        <f t="shared" ref="AC5:AC30" si="2">SUM(IFERROR(VLOOKUP(AA5,I$5:M$30,4,0),0),IFERROR(VLOOKUP(AA5,O$5:R$30,4,0),0),IFERROR(VLOOKUP(AA5,U$5:X$30,4,0),0))</f>
        <v>0</v>
      </c>
      <c r="AD5" s="471">
        <f t="shared" ref="AD5:AD30" si="3">SUM(IFERROR(VLOOKUP(AA5,I$5:L$30,3,0),0),IFERROR(VLOOKUP(AA5,O$5:R$30,3,0),0),IFERROR(VLOOKUP(AA5,U$5:X$30,3,0),0))</f>
        <v>0</v>
      </c>
      <c r="AE5"/>
      <c r="AF5" s="256" t="str">
        <f>IF(OR(AA5="",AB5="",AC5="",AD5=""),"",RANK(AB5,$AB$5:$AB$30)+SUM(-AC5/100)-(+AD5/10000)+COUNTIF(AA$5:AA$30,"&lt;="&amp;AA5+1)/1000000+ROW()/100000000)</f>
        <v/>
      </c>
      <c r="AG5"/>
      <c r="AH5" s="68" t="str">
        <f>IF(AA5="","",SMALL(AF$5:AF$30,ROWS(AB$5:AB5)))</f>
        <v/>
      </c>
      <c r="AI5" s="84" t="str">
        <f>IF(AH5="","",1)</f>
        <v/>
      </c>
      <c r="AJ5" s="374" t="str">
        <f>IF(OR(AA5="",AB5=""),"",INDEX($AA$5:$AA$30,MATCH(AH5,$AF$5:$AF$30,0)))</f>
        <v/>
      </c>
      <c r="AK5" s="84" t="str">
        <f t="shared" ref="AK5:AK30" si="4">IF(AA5="","",INDEX($AB$5:$AB$30,MATCH(AH5,$AF$5:$AF$30,0)))</f>
        <v/>
      </c>
      <c r="AL5" s="339" t="str">
        <f t="shared" ref="AL5:AL30" si="5">IF(AA5="","",INDEX($AC$5:$AC$30,MATCH(AH5,$AF$5:$AF$30,0)))</f>
        <v/>
      </c>
      <c r="AM5" s="371">
        <f t="shared" ref="AM5:AM30" si="6">IF(AB5="","",INDEX($AD$5:$AD$30,MATCH(AH5,$AF$5:$AF$30,0)))</f>
        <v>0</v>
      </c>
    </row>
    <row r="6" spans="1:40" ht="26.1" customHeight="1" thickBot="1">
      <c r="A6" s="7">
        <v>2</v>
      </c>
      <c r="B6" s="267"/>
      <c r="C6" s="267"/>
      <c r="D6" s="268"/>
      <c r="E6" s="435"/>
      <c r="G6" s="438">
        <v>2</v>
      </c>
      <c r="H6" s="504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448"/>
      <c r="N6" s="492"/>
      <c r="O6" s="251" t="str">
        <f>IF(K7=K8," ",IF(K7&gt;K8,I7,I8))</f>
        <v xml:space="preserve"> </v>
      </c>
      <c r="P6" s="239">
        <f>IF(Q5+Q6=0,0,IF(Q5=Q6,2,IF(Q5&gt;Q6,1,3)))</f>
        <v>0</v>
      </c>
      <c r="Q6" s="151"/>
      <c r="R6" s="9">
        <f>SUM(Q6-Q5)</f>
        <v>0</v>
      </c>
      <c r="S6" s="1"/>
      <c r="T6" s="492"/>
      <c r="U6" s="479" t="str">
        <f>IF(Q17=Q18," ",IF(Q17&gt;Q18,O17,O18))</f>
        <v xml:space="preserve"> </v>
      </c>
      <c r="V6" s="46">
        <f>IF(W5+W6=0,0,IF(W5=W6,2,IF(W5&gt;W6,1,3)))</f>
        <v>0</v>
      </c>
      <c r="W6" s="151"/>
      <c r="X6" s="9">
        <f>SUM(W6-W5)</f>
        <v>0</v>
      </c>
      <c r="Y6" s="243"/>
      <c r="Z6" s="15">
        <v>2</v>
      </c>
      <c r="AA6" s="181" t="str">
        <f t="shared" ref="AA6:AA7" si="7">+I6</f>
        <v/>
      </c>
      <c r="AB6" s="153">
        <f t="shared" si="1"/>
        <v>0</v>
      </c>
      <c r="AC6" s="153">
        <f t="shared" si="2"/>
        <v>0</v>
      </c>
      <c r="AD6" s="467">
        <f t="shared" si="3"/>
        <v>0</v>
      </c>
      <c r="AE6"/>
      <c r="AF6" s="256" t="str">
        <f t="shared" ref="AF6:AF30" si="8">IF(OR(AA6="",AB6="",AC6="",AD6=""),"",RANK(AB6,$AB$5:$AB$30)+SUM(-AC6/100)-(+AD6/10000)+COUNTIF(AA$5:AA$30,"&lt;="&amp;AA6+1)/1000000+ROW()/100000000)</f>
        <v/>
      </c>
      <c r="AG6"/>
      <c r="AH6" s="68" t="str">
        <f>IF(AA6="","",SMALL(AF$5:AF$30,ROWS(AB$5:AB6)))</f>
        <v/>
      </c>
      <c r="AI6" s="85" t="str">
        <f>IF(AH6="","",IF(AND(AK5=AK6,AL5=AL6,AM5=AM6),AI5,$AI$5+1))</f>
        <v/>
      </c>
      <c r="AJ6" s="85" t="str">
        <f>IF(OR(AA6="",AB6=""),"",INDEX($AA$5:$AA$28,MATCH(AH6,$AF$5:$AF$28,0)))</f>
        <v/>
      </c>
      <c r="AK6" s="85" t="str">
        <f t="shared" si="4"/>
        <v/>
      </c>
      <c r="AL6" s="205" t="str">
        <f t="shared" si="5"/>
        <v/>
      </c>
      <c r="AM6" s="372">
        <f t="shared" si="6"/>
        <v>0</v>
      </c>
    </row>
    <row r="7" spans="1:40" ht="26.1" customHeight="1">
      <c r="A7" s="7">
        <v>3</v>
      </c>
      <c r="B7" s="267"/>
      <c r="C7" s="267"/>
      <c r="D7" s="268"/>
      <c r="E7" s="435"/>
      <c r="G7" s="438">
        <v>3</v>
      </c>
      <c r="H7" s="503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9">SUM(K7-K8)</f>
        <v>0</v>
      </c>
      <c r="M7" s="448"/>
      <c r="N7" s="491">
        <v>12</v>
      </c>
      <c r="O7" s="250" t="str">
        <f>IF(K9=K10," ",IF(K9&gt;K10,I9,I10))</f>
        <v xml:space="preserve"> </v>
      </c>
      <c r="P7" s="149">
        <f>IF(Q7+Q8=0,0,IF(Q7=Q8,2,IF(Q7&lt;Q8,1,3)))</f>
        <v>0</v>
      </c>
      <c r="Q7" s="150"/>
      <c r="R7" s="8">
        <f t="shared" ref="R7" si="10">SUM(Q7-Q8)</f>
        <v>0</v>
      </c>
      <c r="S7" s="1"/>
      <c r="T7" s="491">
        <v>5</v>
      </c>
      <c r="U7" s="54" t="str">
        <f>IF(Q9=Q10," ",IF(Q9&gt;Q10,O9,O10))</f>
        <v xml:space="preserve"> </v>
      </c>
      <c r="V7" s="45">
        <f>IF(W7+W8=0,0,IF(W7=W8,2,IF(W7&lt;W8,1,3)))</f>
        <v>0</v>
      </c>
      <c r="W7" s="150"/>
      <c r="X7" s="8">
        <f t="shared" ref="X7" si="11">SUM(W7-W8)</f>
        <v>0</v>
      </c>
      <c r="Y7" s="243"/>
      <c r="Z7" s="15">
        <v>3</v>
      </c>
      <c r="AA7" s="181" t="str">
        <f t="shared" si="7"/>
        <v/>
      </c>
      <c r="AB7" s="153">
        <f t="shared" si="1"/>
        <v>0</v>
      </c>
      <c r="AC7" s="153">
        <f t="shared" si="2"/>
        <v>0</v>
      </c>
      <c r="AD7" s="467">
        <f t="shared" si="3"/>
        <v>0</v>
      </c>
      <c r="AE7"/>
      <c r="AF7" s="256" t="str">
        <f t="shared" si="8"/>
        <v/>
      </c>
      <c r="AG7"/>
      <c r="AH7" s="68" t="str">
        <f>IF(AA7="","",SMALL(AF$5:AF$30,ROWS(AB$5:AB7)))</f>
        <v/>
      </c>
      <c r="AI7" s="85" t="str">
        <f>IF(AH7="","",IF(AND(AK6=AK7,AL6=AL7,AM6=AM7),AI6,$AI$5+2))</f>
        <v/>
      </c>
      <c r="AJ7" s="85" t="str">
        <f>IF(OR(AA7="",AB7=""),"",INDEX($AA$5:$AA$28,MATCH(AH7,$AF$5:$AF$28,0)))</f>
        <v/>
      </c>
      <c r="AK7" s="85" t="str">
        <f t="shared" si="4"/>
        <v/>
      </c>
      <c r="AL7" s="205" t="str">
        <f t="shared" si="5"/>
        <v/>
      </c>
      <c r="AM7" s="372">
        <f t="shared" si="6"/>
        <v>0</v>
      </c>
    </row>
    <row r="8" spans="1:40" ht="26.1" customHeight="1" thickBot="1">
      <c r="A8" s="7">
        <v>4</v>
      </c>
      <c r="B8" s="267"/>
      <c r="C8" s="267"/>
      <c r="D8" s="268"/>
      <c r="E8" s="435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2">SUM(K8-K7)</f>
        <v>0</v>
      </c>
      <c r="M8" s="448"/>
      <c r="N8" s="492"/>
      <c r="O8" s="251" t="str">
        <f>IF(K11=K12," ",IF(K11&gt;K12,I11,I12))</f>
        <v xml:space="preserve"> </v>
      </c>
      <c r="P8" s="239">
        <f>IF(Q7+Q8=0,0,IF(Q7=Q8,2,IF(Q7&gt;Q8,1,3)))</f>
        <v>0</v>
      </c>
      <c r="Q8" s="151"/>
      <c r="R8" s="9">
        <f t="shared" ref="R8" si="13">SUM(Q8-Q7)</f>
        <v>0</v>
      </c>
      <c r="S8" s="1"/>
      <c r="T8" s="492"/>
      <c r="U8" s="77" t="str">
        <f>IF(Q11=Q12," ",IF(Q11&gt;Q12,O11,O12))</f>
        <v xml:space="preserve"> </v>
      </c>
      <c r="V8" s="46">
        <f>IF(W7+W8=0,0,IF(W7=W8,2,IF(W7&gt;W8,1,3)))</f>
        <v>0</v>
      </c>
      <c r="W8" s="151"/>
      <c r="X8" s="9">
        <f t="shared" ref="X8" si="14">SUM(W8-W7)</f>
        <v>0</v>
      </c>
      <c r="Y8" s="243"/>
      <c r="Z8" s="15">
        <v>4</v>
      </c>
      <c r="AA8" s="181" t="str">
        <f t="shared" ref="AA8:AA30" si="15">+I8</f>
        <v/>
      </c>
      <c r="AB8" s="153">
        <f t="shared" si="1"/>
        <v>0</v>
      </c>
      <c r="AC8" s="153">
        <f t="shared" si="2"/>
        <v>0</v>
      </c>
      <c r="AD8" s="467">
        <f t="shared" si="3"/>
        <v>0</v>
      </c>
      <c r="AE8"/>
      <c r="AF8" s="256" t="str">
        <f t="shared" si="8"/>
        <v/>
      </c>
      <c r="AG8" s="113"/>
      <c r="AH8" s="68" t="str">
        <f>IF(AA8="","",SMALL(AF$5:AF$30,ROWS(AB$5:AB8)))</f>
        <v/>
      </c>
      <c r="AI8" s="85" t="str">
        <f>IF(AH8="","",IF(AND(AK7=AK8,AL7=AL8,AM7=AM8),AI7,$AI$5+3))</f>
        <v/>
      </c>
      <c r="AJ8" s="85" t="str">
        <f t="shared" ref="AJ8:AJ30" si="16">IF(OR(AA8="",AB8=""),"",INDEX($AA$5:$AA$30,MATCH(AH8,$AF$5:$AF$30,0)))</f>
        <v/>
      </c>
      <c r="AK8" s="85" t="str">
        <f t="shared" si="4"/>
        <v/>
      </c>
      <c r="AL8" s="205" t="str">
        <f t="shared" si="5"/>
        <v/>
      </c>
      <c r="AM8" s="372">
        <f t="shared" si="6"/>
        <v>0</v>
      </c>
    </row>
    <row r="9" spans="1:40" ht="26.1" customHeight="1">
      <c r="A9" s="7">
        <v>5</v>
      </c>
      <c r="B9" s="267"/>
      <c r="C9" s="267"/>
      <c r="D9" s="268"/>
      <c r="E9" s="435"/>
      <c r="G9" s="438">
        <v>5</v>
      </c>
      <c r="H9" s="503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7">SUM(K9-K10)</f>
        <v>0</v>
      </c>
      <c r="M9" s="448"/>
      <c r="N9" s="491">
        <v>11</v>
      </c>
      <c r="O9" s="250" t="str">
        <f>IF(K13=K14," ",IF(K13&gt;K14,I13,I14))</f>
        <v xml:space="preserve"> </v>
      </c>
      <c r="P9" s="149">
        <f>IF(Q9+Q10=0,0,IF(Q9=Q10,2,IF(Q9&lt;Q10,1,3)))</f>
        <v>0</v>
      </c>
      <c r="Q9" s="150"/>
      <c r="R9" s="8">
        <f t="shared" ref="R9" si="18">SUM(Q9-Q10)</f>
        <v>0</v>
      </c>
      <c r="S9" s="1"/>
      <c r="T9" s="491">
        <v>4</v>
      </c>
      <c r="U9" s="101" t="str">
        <f>IF(Q13=Q14," ",IF(Q13&gt;Q14,O13,O14))</f>
        <v xml:space="preserve"> </v>
      </c>
      <c r="V9" s="45">
        <f>IF(W9+W10=0,0,IF(W9=W10,2,IF(W9&lt;W10,1,3)))</f>
        <v>0</v>
      </c>
      <c r="W9" s="150"/>
      <c r="X9" s="8">
        <f t="shared" ref="X9" si="19">SUM(W9-W10)</f>
        <v>0</v>
      </c>
      <c r="Y9" s="243"/>
      <c r="Z9" s="15">
        <v>5</v>
      </c>
      <c r="AA9" s="181" t="str">
        <f t="shared" si="15"/>
        <v/>
      </c>
      <c r="AB9" s="153">
        <f t="shared" si="1"/>
        <v>0</v>
      </c>
      <c r="AC9" s="153">
        <f t="shared" si="2"/>
        <v>0</v>
      </c>
      <c r="AD9" s="467">
        <f t="shared" si="3"/>
        <v>0</v>
      </c>
      <c r="AE9"/>
      <c r="AF9" s="256" t="str">
        <f t="shared" si="8"/>
        <v/>
      </c>
      <c r="AG9" s="99"/>
      <c r="AH9" s="68" t="str">
        <f>IF(AA9="","",SMALL(AF$5:AF$30,ROWS(AB$5:AB9)))</f>
        <v/>
      </c>
      <c r="AI9" s="85" t="str">
        <f>IF(AH9="","",IF(AND(AK8=AK9,AL8=AL9,AM8=AM9),AI8,$AI$5+4))</f>
        <v/>
      </c>
      <c r="AJ9" s="85" t="str">
        <f t="shared" si="16"/>
        <v/>
      </c>
      <c r="AK9" s="85" t="str">
        <f t="shared" si="4"/>
        <v/>
      </c>
      <c r="AL9" s="205" t="str">
        <f t="shared" si="5"/>
        <v/>
      </c>
      <c r="AM9" s="372">
        <f t="shared" si="6"/>
        <v>0</v>
      </c>
    </row>
    <row r="10" spans="1:40" ht="26.1" customHeight="1" thickBot="1">
      <c r="A10" s="7">
        <v>6</v>
      </c>
      <c r="B10" s="267"/>
      <c r="C10" s="267"/>
      <c r="D10" s="268"/>
      <c r="E10" s="435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20">SUM(K10-K9)</f>
        <v>0</v>
      </c>
      <c r="M10" s="448"/>
      <c r="N10" s="492"/>
      <c r="O10" s="251" t="str">
        <f>IF(K15=K16," ",IF(K15&gt;K16,I15,I16))</f>
        <v xml:space="preserve"> </v>
      </c>
      <c r="P10" s="239">
        <f>IF(Q9+Q10=0,0,IF(Q9=Q10,2,IF(Q9&gt;Q10,1,3)))</f>
        <v>0</v>
      </c>
      <c r="Q10" s="151"/>
      <c r="R10" s="9">
        <f t="shared" ref="R10" si="21">SUM(Q10-Q9)</f>
        <v>0</v>
      </c>
      <c r="S10" s="1"/>
      <c r="T10" s="492"/>
      <c r="U10" s="100" t="str">
        <f>IF(Q15=Q16," ",IF(Q15&gt;Q16,O15,O16))</f>
        <v xml:space="preserve"> </v>
      </c>
      <c r="V10" s="46">
        <f>IF(W9+W10=0,0,IF(W9=W10,2,IF(W9&gt;W10,1,3)))</f>
        <v>0</v>
      </c>
      <c r="W10" s="151"/>
      <c r="X10" s="9">
        <f t="shared" ref="X10" si="22">SUM(W10-W9)</f>
        <v>0</v>
      </c>
      <c r="Y10" s="243"/>
      <c r="Z10" s="15">
        <v>6</v>
      </c>
      <c r="AA10" s="181" t="str">
        <f t="shared" si="15"/>
        <v/>
      </c>
      <c r="AB10" s="153">
        <f t="shared" si="1"/>
        <v>0</v>
      </c>
      <c r="AC10" s="153">
        <f t="shared" si="2"/>
        <v>0</v>
      </c>
      <c r="AD10" s="467">
        <f t="shared" si="3"/>
        <v>0</v>
      </c>
      <c r="AE10"/>
      <c r="AF10" s="256" t="str">
        <f t="shared" si="8"/>
        <v/>
      </c>
      <c r="AG10" s="99"/>
      <c r="AH10" s="68" t="str">
        <f>IF(AA10="","",SMALL(AF$5:AF$30,ROWS(AB$5:AB10)))</f>
        <v/>
      </c>
      <c r="AI10" s="85" t="str">
        <f>IF(AH10="","",IF(AND(AK9=AK10,AL9=AL10,AM9=AM10),AI9,$AI$5+5))</f>
        <v/>
      </c>
      <c r="AJ10" s="85" t="str">
        <f t="shared" si="16"/>
        <v/>
      </c>
      <c r="AK10" s="85" t="str">
        <f t="shared" si="4"/>
        <v/>
      </c>
      <c r="AL10" s="205" t="str">
        <f t="shared" si="5"/>
        <v/>
      </c>
      <c r="AM10" s="372">
        <f t="shared" si="6"/>
        <v>0</v>
      </c>
    </row>
    <row r="11" spans="1:40" ht="26.1" customHeight="1">
      <c r="A11" s="7">
        <v>7</v>
      </c>
      <c r="B11" s="267"/>
      <c r="C11" s="267"/>
      <c r="D11" s="268"/>
      <c r="E11" s="435"/>
      <c r="G11" s="438">
        <v>7</v>
      </c>
      <c r="H11" s="503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3">SUM(K11-K12)</f>
        <v>0</v>
      </c>
      <c r="M11" s="448"/>
      <c r="N11" s="491">
        <v>10</v>
      </c>
      <c r="O11" s="250" t="str">
        <f>IF(K17=K18," ",IF(K17&gt;K18,I17,I18))</f>
        <v xml:space="preserve"> </v>
      </c>
      <c r="P11" s="149">
        <f>IF(Q11+Q12=0,0,IF(Q11=Q12,2,IF(Q11&lt;Q12,1,3)))</f>
        <v>0</v>
      </c>
      <c r="Q11" s="150"/>
      <c r="R11" s="8">
        <f t="shared" ref="R11" si="24">SUM(Q11-Q12)</f>
        <v>0</v>
      </c>
      <c r="S11" s="1"/>
      <c r="T11" s="508">
        <v>3</v>
      </c>
      <c r="U11" s="28" t="str">
        <f>IF(Q7=Q8," ",IF(Q7&gt;Q8,O7,O8))</f>
        <v xml:space="preserve"> </v>
      </c>
      <c r="V11" s="72">
        <f>IF(W11+W12=0,0,IF(W11=W12,2,IF(W11&lt;W12,1,3)))</f>
        <v>0</v>
      </c>
      <c r="W11" s="150"/>
      <c r="X11" s="8">
        <f t="shared" ref="X11" si="25">SUM(W11-W12)</f>
        <v>0</v>
      </c>
      <c r="Y11" s="243"/>
      <c r="Z11" s="15">
        <v>7</v>
      </c>
      <c r="AA11" s="181" t="str">
        <f t="shared" si="15"/>
        <v/>
      </c>
      <c r="AB11" s="153">
        <f t="shared" si="1"/>
        <v>0</v>
      </c>
      <c r="AC11" s="153">
        <f t="shared" si="2"/>
        <v>0</v>
      </c>
      <c r="AD11" s="467">
        <f t="shared" si="3"/>
        <v>0</v>
      </c>
      <c r="AE11"/>
      <c r="AF11" s="256" t="str">
        <f t="shared" si="8"/>
        <v/>
      </c>
      <c r="AG11" s="99"/>
      <c r="AH11" s="68" t="str">
        <f>IF(AA11="","",SMALL(AF$5:AF$30,ROWS(AB$5:AB11)))</f>
        <v/>
      </c>
      <c r="AI11" s="85" t="str">
        <f>IF(AH11="","",IF(AND(AK10=AK11,AL10=AL11,AM10=AM11),AI10,$AI$5+6))</f>
        <v/>
      </c>
      <c r="AJ11" s="85" t="str">
        <f t="shared" si="16"/>
        <v/>
      </c>
      <c r="AK11" s="85" t="str">
        <f t="shared" si="4"/>
        <v/>
      </c>
      <c r="AL11" s="205" t="str">
        <f t="shared" si="5"/>
        <v/>
      </c>
      <c r="AM11" s="372">
        <f t="shared" si="6"/>
        <v>0</v>
      </c>
    </row>
    <row r="12" spans="1:40" ht="26.1" customHeight="1" thickBot="1">
      <c r="A12" s="7">
        <v>8</v>
      </c>
      <c r="B12" s="267"/>
      <c r="C12" s="267"/>
      <c r="D12" s="268"/>
      <c r="E12" s="435"/>
      <c r="G12" s="438">
        <v>8</v>
      </c>
      <c r="H12" s="504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6">SUM(K12-K11)</f>
        <v>0</v>
      </c>
      <c r="M12" s="448"/>
      <c r="N12" s="492"/>
      <c r="O12" s="251" t="str">
        <f>IF(K19=K20," ",IF(K19&gt;K20,I19,I20))</f>
        <v xml:space="preserve"> </v>
      </c>
      <c r="P12" s="239">
        <f>IF(Q11+Q12=0,0,IF(Q11=Q12,2,IF(Q11&gt;Q12,1,3)))</f>
        <v>0</v>
      </c>
      <c r="Q12" s="151"/>
      <c r="R12" s="9">
        <f t="shared" ref="R12" si="27">SUM(Q12-Q11)</f>
        <v>0</v>
      </c>
      <c r="S12" s="1"/>
      <c r="T12" s="507"/>
      <c r="U12" s="52" t="str">
        <f>IF(Q19=Q20," ",IF(Q19&gt;Q20,O19,O20))</f>
        <v xml:space="preserve"> </v>
      </c>
      <c r="V12" s="73">
        <f>IF(W11+W12=0,0,IF(W11=W12,2,IF(W11&gt;W12,1,3)))</f>
        <v>0</v>
      </c>
      <c r="W12" s="151"/>
      <c r="X12" s="9">
        <f t="shared" ref="X12" si="28">SUM(W12-W11)</f>
        <v>0</v>
      </c>
      <c r="Y12" s="243"/>
      <c r="Z12" s="15">
        <v>8</v>
      </c>
      <c r="AA12" s="181" t="str">
        <f t="shared" si="15"/>
        <v/>
      </c>
      <c r="AB12" s="153">
        <f t="shared" si="1"/>
        <v>0</v>
      </c>
      <c r="AC12" s="153">
        <f t="shared" si="2"/>
        <v>0</v>
      </c>
      <c r="AD12" s="467">
        <f t="shared" si="3"/>
        <v>0</v>
      </c>
      <c r="AE12"/>
      <c r="AF12" s="256" t="str">
        <f t="shared" si="8"/>
        <v/>
      </c>
      <c r="AG12" s="99"/>
      <c r="AH12" s="68" t="str">
        <f>IF(AA12="","",SMALL(AF$5:AF$30,ROWS(AB$5:AB12)))</f>
        <v/>
      </c>
      <c r="AI12" s="85" t="str">
        <f>IF(AH12="","",IF(AND(AK11=AK12,AL11=AL12,AM11=AM12),AI11,$AI$5+7))</f>
        <v/>
      </c>
      <c r="AJ12" s="85" t="str">
        <f t="shared" si="16"/>
        <v/>
      </c>
      <c r="AK12" s="85" t="str">
        <f t="shared" si="4"/>
        <v/>
      </c>
      <c r="AL12" s="205" t="str">
        <f t="shared" si="5"/>
        <v/>
      </c>
      <c r="AM12" s="372">
        <f t="shared" si="6"/>
        <v>0</v>
      </c>
    </row>
    <row r="13" spans="1:40" ht="26.1" customHeight="1">
      <c r="A13" s="7">
        <v>9</v>
      </c>
      <c r="B13" s="267"/>
      <c r="C13" s="267"/>
      <c r="D13" s="268"/>
      <c r="E13" s="435"/>
      <c r="G13" s="438">
        <v>9</v>
      </c>
      <c r="H13" s="503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9">SUM(K13-K14)</f>
        <v>0</v>
      </c>
      <c r="M13" s="448"/>
      <c r="N13" s="491">
        <v>9</v>
      </c>
      <c r="O13" s="252" t="str">
        <f>IF(K21=K22," ",IF(K21&gt;K22,I21,I22))</f>
        <v xml:space="preserve"> </v>
      </c>
      <c r="P13" s="149">
        <f>IF(Q13+Q14=0,0,IF(Q13=Q14,2,IF(Q13&lt;Q14,1,3)))</f>
        <v>0</v>
      </c>
      <c r="Q13" s="150"/>
      <c r="R13" s="8">
        <f t="shared" ref="R13" si="30">SUM(Q13-Q14)</f>
        <v>0</v>
      </c>
      <c r="S13" s="1"/>
      <c r="T13" s="508">
        <v>2</v>
      </c>
      <c r="U13" s="104" t="str">
        <f>IF(Q5=Q6," ",IF(Q5&lt;Q6,O5,O6))</f>
        <v xml:space="preserve"> </v>
      </c>
      <c r="V13" s="72">
        <f>IF(W13+W14=0,0,IF(W13=W14,2,IF(W13&lt;W14,1,3)))</f>
        <v>0</v>
      </c>
      <c r="W13" s="150"/>
      <c r="X13" s="8">
        <f t="shared" ref="X13" si="31">SUM(W13-W14)</f>
        <v>0</v>
      </c>
      <c r="Y13" s="243"/>
      <c r="Z13" s="15">
        <v>9</v>
      </c>
      <c r="AA13" s="181" t="str">
        <f t="shared" si="15"/>
        <v/>
      </c>
      <c r="AB13" s="153">
        <f t="shared" si="1"/>
        <v>0</v>
      </c>
      <c r="AC13" s="153">
        <f t="shared" si="2"/>
        <v>0</v>
      </c>
      <c r="AD13" s="467">
        <f t="shared" si="3"/>
        <v>0</v>
      </c>
      <c r="AE13"/>
      <c r="AF13" s="256" t="str">
        <f t="shared" si="8"/>
        <v/>
      </c>
      <c r="AG13" s="99"/>
      <c r="AH13" s="68" t="str">
        <f>IF(AA13="","",SMALL(AF$5:AF$30,ROWS(AB$5:AB13)))</f>
        <v/>
      </c>
      <c r="AI13" s="85" t="str">
        <f>IF(AH13="","",IF(AND(AK12=AK13,AL12=AL13,AM12=AM13),AI12,$AI$5+8))</f>
        <v/>
      </c>
      <c r="AJ13" s="85" t="str">
        <f t="shared" si="16"/>
        <v/>
      </c>
      <c r="AK13" s="85" t="str">
        <f t="shared" si="4"/>
        <v/>
      </c>
      <c r="AL13" s="205" t="str">
        <f t="shared" si="5"/>
        <v/>
      </c>
      <c r="AM13" s="372">
        <f t="shared" si="6"/>
        <v>0</v>
      </c>
    </row>
    <row r="14" spans="1:40" ht="26.1" customHeight="1" thickBot="1">
      <c r="A14" s="7">
        <v>10</v>
      </c>
      <c r="B14" s="267"/>
      <c r="C14" s="267"/>
      <c r="D14" s="268"/>
      <c r="E14" s="435"/>
      <c r="G14" s="438">
        <v>10</v>
      </c>
      <c r="H14" s="504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2">SUM(K14-K13)</f>
        <v>0</v>
      </c>
      <c r="M14" s="448"/>
      <c r="N14" s="492"/>
      <c r="O14" s="253" t="str">
        <f>IF(K23=K24," ",IF(K23&gt;K24,I23,I24))</f>
        <v xml:space="preserve"> </v>
      </c>
      <c r="P14" s="239">
        <f>IF(Q13+Q14=0,0,IF(Q13=Q14,2,IF(Q13&gt;Q14,1,3)))</f>
        <v>0</v>
      </c>
      <c r="Q14" s="151"/>
      <c r="R14" s="9">
        <f t="shared" ref="R14" si="33">SUM(Q14-Q13)</f>
        <v>0</v>
      </c>
      <c r="S14" s="1"/>
      <c r="T14" s="507"/>
      <c r="U14" s="105" t="str">
        <f>IF(Q7=Q8," ",IF(Q7&lt;Q8,O7,O8))</f>
        <v xml:space="preserve"> </v>
      </c>
      <c r="V14" s="73">
        <f>IF(W13+W14=0,0,IF(W13=W14,2,IF(W13&gt;W14,1,3)))</f>
        <v>0</v>
      </c>
      <c r="W14" s="151"/>
      <c r="X14" s="9">
        <f t="shared" ref="X14" si="34">SUM(W14-W13)</f>
        <v>0</v>
      </c>
      <c r="Y14" s="243"/>
      <c r="Z14" s="15">
        <v>10</v>
      </c>
      <c r="AA14" s="181" t="str">
        <f t="shared" si="15"/>
        <v/>
      </c>
      <c r="AB14" s="153">
        <f t="shared" si="1"/>
        <v>0</v>
      </c>
      <c r="AC14" s="153">
        <f t="shared" si="2"/>
        <v>0</v>
      </c>
      <c r="AD14" s="467">
        <f t="shared" si="3"/>
        <v>0</v>
      </c>
      <c r="AE14"/>
      <c r="AF14" s="256" t="str">
        <f t="shared" si="8"/>
        <v/>
      </c>
      <c r="AG14" s="99"/>
      <c r="AH14" s="68" t="str">
        <f>IF(AA14="","",SMALL(AF$5:AF$30,ROWS(AB$5:AB14)))</f>
        <v/>
      </c>
      <c r="AI14" s="85" t="str">
        <f>IF(AH14="","",IF(AND(AK13=AK14,AL13=AL14,AM13=AM14),AI13,$AI$5+9))</f>
        <v/>
      </c>
      <c r="AJ14" s="85" t="str">
        <f t="shared" si="16"/>
        <v/>
      </c>
      <c r="AK14" s="85" t="str">
        <f t="shared" si="4"/>
        <v/>
      </c>
      <c r="AL14" s="205" t="str">
        <f t="shared" si="5"/>
        <v/>
      </c>
      <c r="AM14" s="372">
        <f t="shared" si="6"/>
        <v>0</v>
      </c>
    </row>
    <row r="15" spans="1:40" ht="26.1" customHeight="1">
      <c r="A15" s="7">
        <v>11</v>
      </c>
      <c r="B15" s="267"/>
      <c r="C15" s="267"/>
      <c r="D15" s="268"/>
      <c r="E15" s="435"/>
      <c r="G15" s="438">
        <v>11</v>
      </c>
      <c r="H15" s="503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5">SUM(K15-K16)</f>
        <v>0</v>
      </c>
      <c r="M15" s="448"/>
      <c r="N15" s="491">
        <v>8</v>
      </c>
      <c r="O15" s="252" t="str">
        <f>IF(K25=K26," ",IF(K25&gt;K26,I25,I26))</f>
        <v xml:space="preserve"> </v>
      </c>
      <c r="P15" s="149">
        <f>IF(Q15+Q16=0,0,IF(Q15=Q16,2,IF(Q15&lt;Q16,1,3)))</f>
        <v>0</v>
      </c>
      <c r="Q15" s="150"/>
      <c r="R15" s="8">
        <f t="shared" ref="R15" si="36">SUM(Q15-Q16)</f>
        <v>0</v>
      </c>
      <c r="S15" s="1"/>
      <c r="T15" s="508">
        <v>1</v>
      </c>
      <c r="U15" s="103" t="str">
        <f>IF(Q9=Q10," ",IF(Q9&lt;Q10,O9,O10))</f>
        <v xml:space="preserve"> </v>
      </c>
      <c r="V15" s="72">
        <f>IF(W15+W16=0,0,IF(W15=W16,2,IF(W15&lt;W16,1,3)))</f>
        <v>0</v>
      </c>
      <c r="W15" s="150"/>
      <c r="X15" s="8">
        <f t="shared" ref="X15" si="37">SUM(W15-W16)</f>
        <v>0</v>
      </c>
      <c r="Y15" s="243"/>
      <c r="Z15" s="15">
        <v>11</v>
      </c>
      <c r="AA15" s="181" t="str">
        <f t="shared" si="15"/>
        <v/>
      </c>
      <c r="AB15" s="153">
        <f t="shared" si="1"/>
        <v>0</v>
      </c>
      <c r="AC15" s="153">
        <f t="shared" si="2"/>
        <v>0</v>
      </c>
      <c r="AD15" s="467">
        <f t="shared" si="3"/>
        <v>0</v>
      </c>
      <c r="AE15"/>
      <c r="AF15" s="256" t="str">
        <f t="shared" si="8"/>
        <v/>
      </c>
      <c r="AG15" s="99"/>
      <c r="AH15" s="68" t="str">
        <f>IF(AA15="","",SMALL(AF$5:AF$30,ROWS(AB$5:AB15)))</f>
        <v/>
      </c>
      <c r="AI15" s="85" t="str">
        <f>IF(AH15="","",IF(AND(AK14=AK15,AL14=AL15,AM14=AM15),AI14,$AI$5+10))</f>
        <v/>
      </c>
      <c r="AJ15" s="85" t="str">
        <f t="shared" si="16"/>
        <v/>
      </c>
      <c r="AK15" s="85" t="str">
        <f t="shared" si="4"/>
        <v/>
      </c>
      <c r="AL15" s="205" t="str">
        <f t="shared" si="5"/>
        <v/>
      </c>
      <c r="AM15" s="372">
        <f t="shared" si="6"/>
        <v>0</v>
      </c>
    </row>
    <row r="16" spans="1:40" ht="26.1" customHeight="1" thickBot="1">
      <c r="A16" s="7">
        <v>12</v>
      </c>
      <c r="B16" s="267"/>
      <c r="C16" s="267"/>
      <c r="D16" s="268"/>
      <c r="E16" s="435"/>
      <c r="G16" s="438">
        <v>12</v>
      </c>
      <c r="H16" s="504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8">SUM(K16-K15)</f>
        <v>0</v>
      </c>
      <c r="M16" s="99"/>
      <c r="N16" s="492"/>
      <c r="O16" s="254" t="str">
        <f>IF(K27=K28," ",IF(K27&gt;K28,I27,I28))</f>
        <v xml:space="preserve"> </v>
      </c>
      <c r="P16" s="255">
        <f>IF(Q15+Q16=0,0,IF(Q15=Q16,2,IF(Q15&gt;Q16,1,3)))</f>
        <v>0</v>
      </c>
      <c r="Q16" s="151"/>
      <c r="R16" s="108">
        <f t="shared" ref="R16" si="39">SUM(Q16-Q15)</f>
        <v>0</v>
      </c>
      <c r="S16" s="1"/>
      <c r="T16" s="507"/>
      <c r="U16" s="102" t="str">
        <f>IF(Q11=Q12," ",IF(Q11&lt;Q12,O11,O12))</f>
        <v xml:space="preserve"> </v>
      </c>
      <c r="V16" s="73">
        <f>IF(W15+W16=0,0,IF(W15=W16,2,IF(W15&gt;W16,1,3)))</f>
        <v>0</v>
      </c>
      <c r="W16" s="151"/>
      <c r="X16" s="108">
        <f t="shared" ref="X16" si="40">SUM(W16-W15)</f>
        <v>0</v>
      </c>
      <c r="Y16" s="243"/>
      <c r="Z16" s="15">
        <v>12</v>
      </c>
      <c r="AA16" s="181" t="str">
        <f t="shared" si="15"/>
        <v/>
      </c>
      <c r="AB16" s="153">
        <f t="shared" si="1"/>
        <v>0</v>
      </c>
      <c r="AC16" s="153">
        <f t="shared" si="2"/>
        <v>0</v>
      </c>
      <c r="AD16" s="467">
        <f t="shared" si="3"/>
        <v>0</v>
      </c>
      <c r="AE16"/>
      <c r="AF16" s="256" t="str">
        <f t="shared" si="8"/>
        <v/>
      </c>
      <c r="AG16" s="99"/>
      <c r="AH16" s="68" t="str">
        <f>IF(AA16="","",SMALL(AF$5:AF$30,ROWS(AB$5:AB16)))</f>
        <v/>
      </c>
      <c r="AI16" s="85" t="str">
        <f>IF(AH16="","",IF(AND(AK15=AK16,AL15=AL16,AM15=AM16),AI15,$AI$5+11))</f>
        <v/>
      </c>
      <c r="AJ16" s="85" t="str">
        <f t="shared" si="16"/>
        <v/>
      </c>
      <c r="AK16" s="85" t="str">
        <f t="shared" si="4"/>
        <v/>
      </c>
      <c r="AL16" s="205" t="str">
        <f t="shared" si="5"/>
        <v/>
      </c>
      <c r="AM16" s="372">
        <f t="shared" si="6"/>
        <v>0</v>
      </c>
    </row>
    <row r="17" spans="1:39" ht="26.1" customHeight="1">
      <c r="A17" s="7">
        <v>13</v>
      </c>
      <c r="B17" s="267"/>
      <c r="C17" s="267"/>
      <c r="D17" s="269"/>
      <c r="E17" s="435"/>
      <c r="G17" s="438">
        <v>13</v>
      </c>
      <c r="H17" s="503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1">SUM(K17-K18)</f>
        <v>0</v>
      </c>
      <c r="M17" s="99"/>
      <c r="N17" s="508">
        <v>7</v>
      </c>
      <c r="O17" s="461" t="str">
        <f>IF(K29=K30," ",IF(K29&gt;K30,I29,I30))</f>
        <v xml:space="preserve"> </v>
      </c>
      <c r="P17" s="227">
        <f>IF(Q17+Q18=0,0,IF(Q17=Q18,2,IF(Q17&lt;Q18,1,3)))</f>
        <v>0</v>
      </c>
      <c r="Q17" s="150"/>
      <c r="R17" s="8">
        <f t="shared" ref="R17" si="42">SUM(Q17-Q18)</f>
        <v>0</v>
      </c>
      <c r="S17" s="1"/>
      <c r="T17" s="508">
        <v>13</v>
      </c>
      <c r="U17" s="104" t="str">
        <f>IF(Q13=Q14," ",IF(Q13&lt;Q14,O13,O14))</f>
        <v xml:space="preserve"> </v>
      </c>
      <c r="V17" s="72">
        <f>IF(W17+W18=0,0,IF(W17=W18,2,IF(W17&lt;W18,1,3)))</f>
        <v>0</v>
      </c>
      <c r="W17" s="150"/>
      <c r="X17" s="8">
        <f t="shared" ref="X17" si="43">SUM(W17-W18)</f>
        <v>0</v>
      </c>
      <c r="Y17" s="243"/>
      <c r="Z17" s="15">
        <v>13</v>
      </c>
      <c r="AA17" s="181" t="str">
        <f t="shared" si="15"/>
        <v/>
      </c>
      <c r="AB17" s="153">
        <f t="shared" si="1"/>
        <v>0</v>
      </c>
      <c r="AC17" s="153">
        <f t="shared" si="2"/>
        <v>0</v>
      </c>
      <c r="AD17" s="467">
        <f t="shared" si="3"/>
        <v>0</v>
      </c>
      <c r="AE17"/>
      <c r="AF17" s="256" t="str">
        <f t="shared" si="8"/>
        <v/>
      </c>
      <c r="AG17" s="99"/>
      <c r="AH17" s="68" t="str">
        <f>IF(AA17="","",SMALL(AF$5:AF$30,ROWS(AB$5:AB17)))</f>
        <v/>
      </c>
      <c r="AI17" s="85" t="str">
        <f>IF(AH17="","",IF(AND(AK16=AK17,AL16=AL17,AM16=AM17),AI16,$AI$5+12))</f>
        <v/>
      </c>
      <c r="AJ17" s="85" t="str">
        <f t="shared" si="16"/>
        <v/>
      </c>
      <c r="AK17" s="85" t="str">
        <f t="shared" si="4"/>
        <v/>
      </c>
      <c r="AL17" s="205" t="str">
        <f t="shared" si="5"/>
        <v/>
      </c>
      <c r="AM17" s="372">
        <f t="shared" si="6"/>
        <v>0</v>
      </c>
    </row>
    <row r="18" spans="1:39" ht="26.1" customHeight="1" thickBot="1">
      <c r="A18" s="7">
        <v>14</v>
      </c>
      <c r="B18" s="267"/>
      <c r="C18" s="267"/>
      <c r="D18" s="268"/>
      <c r="E18" s="435"/>
      <c r="G18" s="438">
        <v>14</v>
      </c>
      <c r="H18" s="504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4">SUM(K18-K17)</f>
        <v>0</v>
      </c>
      <c r="M18" s="99"/>
      <c r="N18" s="507"/>
      <c r="O18" s="462" t="str">
        <f>IF(K5=K6," ",IF(K5&lt;K6,I5,I6))</f>
        <v xml:space="preserve"> </v>
      </c>
      <c r="P18" s="458">
        <f>IF(Q17+Q18=0,0,IF(Q17=Q18,2,IF(Q17&gt;Q18,1,3)))</f>
        <v>0</v>
      </c>
      <c r="Q18" s="151"/>
      <c r="R18" s="9">
        <f t="shared" ref="R18" si="45">SUM(Q18-Q17)</f>
        <v>0</v>
      </c>
      <c r="S18" s="1"/>
      <c r="T18" s="507"/>
      <c r="U18" s="105" t="str">
        <f>IF(Q15=Q16," ",IF(Q15&lt;Q16,O15,O16))</f>
        <v xml:space="preserve"> </v>
      </c>
      <c r="V18" s="73">
        <f>IF(W17+W18=0,0,IF(W17=W18,2,IF(W17&gt;W18,1,3)))</f>
        <v>0</v>
      </c>
      <c r="W18" s="151"/>
      <c r="X18" s="9">
        <f t="shared" ref="X18" si="46">SUM(W18-W17)</f>
        <v>0</v>
      </c>
      <c r="Y18" s="243"/>
      <c r="Z18" s="15">
        <v>14</v>
      </c>
      <c r="AA18" s="181" t="str">
        <f t="shared" si="15"/>
        <v/>
      </c>
      <c r="AB18" s="153">
        <f t="shared" si="1"/>
        <v>0</v>
      </c>
      <c r="AC18" s="153">
        <f t="shared" si="2"/>
        <v>0</v>
      </c>
      <c r="AD18" s="467">
        <f t="shared" si="3"/>
        <v>0</v>
      </c>
      <c r="AE18"/>
      <c r="AF18" s="256" t="str">
        <f t="shared" si="8"/>
        <v/>
      </c>
      <c r="AG18" s="99"/>
      <c r="AH18" s="68" t="str">
        <f>IF(AA18="","",SMALL(AF$5:AF$30,ROWS(AB$5:AB18)))</f>
        <v/>
      </c>
      <c r="AI18" s="85" t="str">
        <f>IF(AH18="","",IF(AND(AK17=AK18,AL17=AL18,AM17=AM18),AI17,$AI$5+13))</f>
        <v/>
      </c>
      <c r="AJ18" s="85" t="str">
        <f t="shared" si="16"/>
        <v/>
      </c>
      <c r="AK18" s="85" t="str">
        <f t="shared" si="4"/>
        <v/>
      </c>
      <c r="AL18" s="205" t="str">
        <f t="shared" si="5"/>
        <v/>
      </c>
      <c r="AM18" s="372">
        <f t="shared" si="6"/>
        <v>0</v>
      </c>
    </row>
    <row r="19" spans="1:39" ht="26.1" customHeight="1">
      <c r="A19" s="7">
        <v>15</v>
      </c>
      <c r="B19" s="270"/>
      <c r="C19" s="270"/>
      <c r="D19" s="268"/>
      <c r="E19" s="435"/>
      <c r="G19" s="438">
        <v>15</v>
      </c>
      <c r="H19" s="503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7">SUM(K19-K20)</f>
        <v>0</v>
      </c>
      <c r="M19" s="99"/>
      <c r="N19" s="515">
        <v>6</v>
      </c>
      <c r="O19" s="67" t="str">
        <f>IF(K7=K8," ",IF(K7&lt;K8,I7,I8))</f>
        <v xml:space="preserve"> </v>
      </c>
      <c r="P19" s="227">
        <f>IF(Q19+Q20=0,0,IF(Q19=Q20,2,IF(Q19&lt;Q20,1,3)))</f>
        <v>0</v>
      </c>
      <c r="Q19" s="150"/>
      <c r="R19" s="8">
        <f t="shared" ref="R19" si="48">SUM(Q19-Q20)</f>
        <v>0</v>
      </c>
      <c r="S19" s="1"/>
      <c r="T19" s="508">
        <v>12</v>
      </c>
      <c r="U19" s="416" t="str">
        <f>IF(Q17=Q18," ",IF(Q17&lt;Q18,O17,O18))</f>
        <v xml:space="preserve"> </v>
      </c>
      <c r="V19" s="72">
        <f>IF(W19+W20=0,0,IF(W19=W20,2,IF(W19&lt;W20,1,3)))</f>
        <v>0</v>
      </c>
      <c r="W19" s="150"/>
      <c r="X19" s="8">
        <f t="shared" ref="X19" si="49">SUM(W19-W20)</f>
        <v>0</v>
      </c>
      <c r="Y19" s="243"/>
      <c r="Z19" s="15">
        <v>15</v>
      </c>
      <c r="AA19" s="181" t="str">
        <f t="shared" si="15"/>
        <v/>
      </c>
      <c r="AB19" s="153">
        <f t="shared" si="1"/>
        <v>0</v>
      </c>
      <c r="AC19" s="153">
        <f t="shared" si="2"/>
        <v>0</v>
      </c>
      <c r="AD19" s="467">
        <f t="shared" si="3"/>
        <v>0</v>
      </c>
      <c r="AE19"/>
      <c r="AF19" s="256" t="str">
        <f t="shared" si="8"/>
        <v/>
      </c>
      <c r="AG19" s="99"/>
      <c r="AH19" s="68" t="str">
        <f>IF(AA19="","",SMALL(AF$5:AF$30,ROWS(AB$5:AB19)))</f>
        <v/>
      </c>
      <c r="AI19" s="85" t="str">
        <f>IF(AH19="","",IF(AND(AK18=AK19,AL18=AL19,AM18=AM19),AI18,$AI$5+14))</f>
        <v/>
      </c>
      <c r="AJ19" s="85" t="str">
        <f t="shared" si="16"/>
        <v/>
      </c>
      <c r="AK19" s="85" t="str">
        <f t="shared" si="4"/>
        <v/>
      </c>
      <c r="AL19" s="205" t="str">
        <f t="shared" si="5"/>
        <v/>
      </c>
      <c r="AM19" s="372">
        <f t="shared" si="6"/>
        <v>0</v>
      </c>
    </row>
    <row r="20" spans="1:39" ht="26.1" customHeight="1" thickBot="1">
      <c r="A20" s="7">
        <v>16</v>
      </c>
      <c r="B20" s="355"/>
      <c r="C20" s="267"/>
      <c r="D20" s="268"/>
      <c r="E20" s="435"/>
      <c r="G20" s="438">
        <v>16</v>
      </c>
      <c r="H20" s="504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50">SUM(K20-K19)</f>
        <v>0</v>
      </c>
      <c r="M20" s="99"/>
      <c r="N20" s="516"/>
      <c r="O20" s="481" t="str">
        <f>IF(K9=K10," ",IF(K9&lt;K10,I9,I10))</f>
        <v xml:space="preserve"> </v>
      </c>
      <c r="P20" s="458">
        <f>IF(Q19+Q20=0,0,IF(Q19=Q20,2,IF(Q19&gt;Q20,1,3)))</f>
        <v>0</v>
      </c>
      <c r="Q20" s="151"/>
      <c r="R20" s="9">
        <f t="shared" ref="R20" si="51">SUM(Q20-Q19)</f>
        <v>0</v>
      </c>
      <c r="S20" s="1"/>
      <c r="T20" s="507"/>
      <c r="U20" s="52" t="str">
        <f>IF(Q21=Q22," ",IF(Q21&gt;Q22,O21,O22))</f>
        <v xml:space="preserve"> </v>
      </c>
      <c r="V20" s="73">
        <f>IF(W19+W20=0,0,IF(W19=W20,2,IF(W19&gt;W20,1,3)))</f>
        <v>0</v>
      </c>
      <c r="W20" s="151"/>
      <c r="X20" s="9">
        <f t="shared" ref="X20" si="52">SUM(W20-W19)</f>
        <v>0</v>
      </c>
      <c r="Y20" s="243"/>
      <c r="Z20" s="15">
        <v>16</v>
      </c>
      <c r="AA20" s="181" t="str">
        <f t="shared" si="15"/>
        <v/>
      </c>
      <c r="AB20" s="153">
        <f t="shared" si="1"/>
        <v>0</v>
      </c>
      <c r="AC20" s="153">
        <f t="shared" si="2"/>
        <v>0</v>
      </c>
      <c r="AD20" s="467">
        <f t="shared" si="3"/>
        <v>0</v>
      </c>
      <c r="AE20"/>
      <c r="AF20" s="256" t="str">
        <f t="shared" si="8"/>
        <v/>
      </c>
      <c r="AG20" s="99"/>
      <c r="AH20" s="68" t="str">
        <f>IF(AA20="","",SMALL(AF$5:AF$30,ROWS(AB$5:AB20)))</f>
        <v/>
      </c>
      <c r="AI20" s="357" t="str">
        <f>IF(AH20="","",IF(AND(AK19=AK20,AL19=AL20,AM19=AM20),AI19,$AI$5+15))</f>
        <v/>
      </c>
      <c r="AJ20" s="85" t="str">
        <f t="shared" si="16"/>
        <v/>
      </c>
      <c r="AK20" s="85" t="str">
        <f t="shared" si="4"/>
        <v/>
      </c>
      <c r="AL20" s="205" t="str">
        <f t="shared" si="5"/>
        <v/>
      </c>
      <c r="AM20" s="372">
        <f t="shared" si="6"/>
        <v>0</v>
      </c>
    </row>
    <row r="21" spans="1:39" ht="26.1" customHeight="1">
      <c r="A21" s="7">
        <v>17</v>
      </c>
      <c r="B21" s="270"/>
      <c r="C21" s="270"/>
      <c r="D21" s="354"/>
      <c r="E21" s="435"/>
      <c r="G21" s="438">
        <v>17</v>
      </c>
      <c r="H21" s="503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53">SUM(K21-K22)</f>
        <v>0</v>
      </c>
      <c r="M21" s="99"/>
      <c r="N21" s="508">
        <v>5</v>
      </c>
      <c r="O21" s="49" t="str">
        <f>IF(K11=K12," ",IF(K11&lt;K12,I11,I12))</f>
        <v xml:space="preserve"> </v>
      </c>
      <c r="P21" s="227">
        <f>IF(Q21+Q22=0,0,IF(Q21=Q22,2,IF(Q21&lt;Q22,1,3)))</f>
        <v>0</v>
      </c>
      <c r="Q21" s="150"/>
      <c r="R21" s="8">
        <f t="shared" ref="R21" si="54">SUM(Q21-Q22)</f>
        <v>0</v>
      </c>
      <c r="S21" s="1"/>
      <c r="T21" s="508">
        <v>11</v>
      </c>
      <c r="U21" s="51" t="str">
        <f>IF(Q23=Q24," ",IF(Q23&gt;Q24,O23,O24))</f>
        <v xml:space="preserve"> </v>
      </c>
      <c r="V21" s="72">
        <f>IF(W21+W22=0,0,IF(W21=W22,2,IF(W21&lt;W22,1,3)))</f>
        <v>0</v>
      </c>
      <c r="W21" s="150"/>
      <c r="X21" s="8">
        <f t="shared" ref="X21" si="55">SUM(W21-W22)</f>
        <v>0</v>
      </c>
      <c r="Y21" s="243"/>
      <c r="Z21" s="15">
        <v>17</v>
      </c>
      <c r="AA21" s="181" t="str">
        <f t="shared" si="15"/>
        <v/>
      </c>
      <c r="AB21" s="153">
        <f t="shared" si="1"/>
        <v>0</v>
      </c>
      <c r="AC21" s="153">
        <f t="shared" si="2"/>
        <v>0</v>
      </c>
      <c r="AD21" s="467">
        <f t="shared" si="3"/>
        <v>0</v>
      </c>
      <c r="AE21"/>
      <c r="AF21" s="256" t="str">
        <f t="shared" si="8"/>
        <v/>
      </c>
      <c r="AG21" s="99"/>
      <c r="AH21" s="68" t="str">
        <f>IF(AA21="","",SMALL(AF$5:AF$30,ROWS(AB$5:AB21)))</f>
        <v/>
      </c>
      <c r="AI21" s="85" t="str">
        <f>IF(AH21="","",IF(AND(AK20=AK21,AL20=AL21,AM20=AM21),AI20,$AI$5+16))</f>
        <v/>
      </c>
      <c r="AJ21" s="85" t="str">
        <f t="shared" si="16"/>
        <v/>
      </c>
      <c r="AK21" s="85" t="str">
        <f t="shared" si="4"/>
        <v/>
      </c>
      <c r="AL21" s="205" t="str">
        <f t="shared" si="5"/>
        <v/>
      </c>
      <c r="AM21" s="372">
        <f t="shared" si="6"/>
        <v>0</v>
      </c>
    </row>
    <row r="22" spans="1:39" ht="26.1" customHeight="1" thickBot="1">
      <c r="A22" s="7">
        <v>18</v>
      </c>
      <c r="B22" s="355"/>
      <c r="C22" s="267"/>
      <c r="D22" s="367"/>
      <c r="E22" s="435"/>
      <c r="G22" s="438">
        <v>18</v>
      </c>
      <c r="H22" s="504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56">SUM(K22-K21)</f>
        <v>0</v>
      </c>
      <c r="M22" s="99"/>
      <c r="N22" s="507"/>
      <c r="O22" s="74" t="str">
        <f>IF(K13=K14," ",IF(K13&lt;K14,I13,I14))</f>
        <v xml:space="preserve"> </v>
      </c>
      <c r="P22" s="458">
        <f>IF(Q21+Q22=0,0,IF(Q21=Q22,2,IF(Q21&gt;Q22,1,3)))</f>
        <v>0</v>
      </c>
      <c r="Q22" s="151"/>
      <c r="R22" s="9">
        <f t="shared" ref="R22" si="57">SUM(Q22-Q21)</f>
        <v>0</v>
      </c>
      <c r="S22" s="1"/>
      <c r="T22" s="507"/>
      <c r="U22" s="109" t="str">
        <f>IF(Q25=Q26," ",IF(Q25&gt;Q26,O25,O26))</f>
        <v xml:space="preserve"> </v>
      </c>
      <c r="V22" s="73">
        <f>IF(W21+W22=0,0,IF(W21=W22,2,IF(W21&gt;W22,1,3)))</f>
        <v>0</v>
      </c>
      <c r="W22" s="151"/>
      <c r="X22" s="9">
        <f t="shared" ref="X22" si="58">SUM(W22-W21)</f>
        <v>0</v>
      </c>
      <c r="Y22" s="243"/>
      <c r="Z22" s="15">
        <v>18</v>
      </c>
      <c r="AA22" s="181" t="str">
        <f t="shared" si="15"/>
        <v/>
      </c>
      <c r="AB22" s="153">
        <f t="shared" si="1"/>
        <v>0</v>
      </c>
      <c r="AC22" s="153">
        <f t="shared" si="2"/>
        <v>0</v>
      </c>
      <c r="AD22" s="467">
        <f t="shared" si="3"/>
        <v>0</v>
      </c>
      <c r="AE22"/>
      <c r="AF22" s="256" t="str">
        <f t="shared" si="8"/>
        <v/>
      </c>
      <c r="AG22" s="99"/>
      <c r="AH22" s="68" t="str">
        <f>IF(AA22="","",SMALL(AF$5:AF$30,ROWS(AB$5:AB22)))</f>
        <v/>
      </c>
      <c r="AI22" s="85" t="str">
        <f>IF(AH22="","",IF(AND(AK21=AK22,AL21=AL22,AM21=AM22),AI21,$AI$5+17))</f>
        <v/>
      </c>
      <c r="AJ22" s="85" t="str">
        <f t="shared" si="16"/>
        <v/>
      </c>
      <c r="AK22" s="85" t="str">
        <f t="shared" si="4"/>
        <v/>
      </c>
      <c r="AL22" s="205" t="str">
        <f t="shared" si="5"/>
        <v/>
      </c>
      <c r="AM22" s="372">
        <f t="shared" si="6"/>
        <v>0</v>
      </c>
    </row>
    <row r="23" spans="1:39" ht="26.1" customHeight="1">
      <c r="A23" s="7">
        <v>19</v>
      </c>
      <c r="B23" s="6"/>
      <c r="C23" s="270"/>
      <c r="D23" s="354"/>
      <c r="E23" s="435"/>
      <c r="G23" s="438">
        <v>19</v>
      </c>
      <c r="H23" s="503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59">SUM(K23-K24)</f>
        <v>0</v>
      </c>
      <c r="M23" s="99"/>
      <c r="N23" s="515">
        <v>4</v>
      </c>
      <c r="O23" s="67" t="str">
        <f>IF(K15=K16," ",IF(K15&lt;K16,I15,I16))</f>
        <v xml:space="preserve"> </v>
      </c>
      <c r="P23" s="459">
        <f>IF(Q23+Q24=0,0,IF(Q23=Q24,2,IF(Q23&lt;Q24,1,3)))</f>
        <v>0</v>
      </c>
      <c r="Q23" s="150"/>
      <c r="R23" s="71">
        <f t="shared" ref="R23" si="60">SUM(Q23-Q24)</f>
        <v>0</v>
      </c>
      <c r="S23" s="1"/>
      <c r="T23" s="508">
        <v>10</v>
      </c>
      <c r="U23" s="19" t="str">
        <f>IF(Q27=Q28," ",IF(Q27&gt;Q28,O27,O28))</f>
        <v xml:space="preserve"> </v>
      </c>
      <c r="V23" s="72">
        <f>IF(W23+W24=0,0,IF(W23=W24,2,IF(W23&lt;W24,1,3)))</f>
        <v>0</v>
      </c>
      <c r="W23" s="150"/>
      <c r="X23" s="8">
        <f t="shared" ref="X23" si="61">SUM(W23-W24)</f>
        <v>0</v>
      </c>
      <c r="Y23" s="243"/>
      <c r="Z23" s="15">
        <v>19</v>
      </c>
      <c r="AA23" s="181" t="str">
        <f t="shared" si="15"/>
        <v/>
      </c>
      <c r="AB23" s="153">
        <f t="shared" si="1"/>
        <v>0</v>
      </c>
      <c r="AC23" s="153">
        <f t="shared" si="2"/>
        <v>0</v>
      </c>
      <c r="AD23" s="467">
        <f t="shared" si="3"/>
        <v>0</v>
      </c>
      <c r="AE23"/>
      <c r="AF23" s="256" t="str">
        <f t="shared" si="8"/>
        <v/>
      </c>
      <c r="AG23" s="99"/>
      <c r="AH23" s="68" t="str">
        <f>IF(AA23="","",SMALL(AF$5:AF$30,ROWS(AB$5:AB23)))</f>
        <v/>
      </c>
      <c r="AI23" s="374" t="str">
        <f>IF(AH23="","",IF(AND(AK22=AK23,AL22=AL23,AM22=AM23),AI22,$AI$5+18))</f>
        <v/>
      </c>
      <c r="AJ23" s="85" t="str">
        <f t="shared" si="16"/>
        <v/>
      </c>
      <c r="AK23" s="85" t="str">
        <f t="shared" si="4"/>
        <v/>
      </c>
      <c r="AL23" s="205" t="str">
        <f t="shared" si="5"/>
        <v/>
      </c>
      <c r="AM23" s="372">
        <f t="shared" si="6"/>
        <v>0</v>
      </c>
    </row>
    <row r="24" spans="1:39" ht="26.1" customHeight="1" thickBot="1">
      <c r="A24" s="7">
        <v>20</v>
      </c>
      <c r="B24" s="379"/>
      <c r="C24" s="267"/>
      <c r="D24" s="367"/>
      <c r="E24" s="435"/>
      <c r="G24" s="438">
        <v>20</v>
      </c>
      <c r="H24" s="504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62">SUM(K24-K23)</f>
        <v>0</v>
      </c>
      <c r="M24" s="99"/>
      <c r="N24" s="516"/>
      <c r="O24" s="106" t="str">
        <f>IF(K17=K18," ",IF(K17&lt;K18,I17,I18))</f>
        <v xml:space="preserve"> </v>
      </c>
      <c r="P24" s="460">
        <f>IF(Q23+Q24=0,0,IF(Q23=Q24,2,IF(Q23&gt;Q24,1,3)))</f>
        <v>0</v>
      </c>
      <c r="Q24" s="151"/>
      <c r="R24" s="108">
        <f t="shared" ref="R24" si="63">SUM(Q24-Q23)</f>
        <v>0</v>
      </c>
      <c r="S24" s="1"/>
      <c r="T24" s="507"/>
      <c r="U24" s="52" t="str">
        <f>IF(Q29=Q30," ",IF(Q29&gt;Q30,O29,O30))</f>
        <v xml:space="preserve"> </v>
      </c>
      <c r="V24" s="73">
        <f>IF(W23+W24=0,0,IF(W23=W24,2,IF(W23&gt;W24,1,3)))</f>
        <v>0</v>
      </c>
      <c r="W24" s="151"/>
      <c r="X24" s="9">
        <f t="shared" ref="X24" si="64">SUM(W24-W23)</f>
        <v>0</v>
      </c>
      <c r="Y24" s="243"/>
      <c r="Z24" s="15">
        <v>20</v>
      </c>
      <c r="AA24" s="181" t="str">
        <f t="shared" si="15"/>
        <v/>
      </c>
      <c r="AB24" s="153">
        <f t="shared" si="1"/>
        <v>0</v>
      </c>
      <c r="AC24" s="153">
        <f t="shared" si="2"/>
        <v>0</v>
      </c>
      <c r="AD24" s="467">
        <f t="shared" si="3"/>
        <v>0</v>
      </c>
      <c r="AE24"/>
      <c r="AF24" s="256" t="str">
        <f t="shared" si="8"/>
        <v/>
      </c>
      <c r="AG24" s="99"/>
      <c r="AH24" s="68" t="str">
        <f>IF(AA24="","",SMALL(AF$5:AF$30,ROWS(AB$5:AB24)))</f>
        <v/>
      </c>
      <c r="AI24" s="385" t="str">
        <f>IF(AH24="","",IF(AND(AK23=AK24,AL23=AL24,AM23=AM24),AI23,$AI$5+19))</f>
        <v/>
      </c>
      <c r="AJ24" s="85" t="str">
        <f t="shared" si="16"/>
        <v/>
      </c>
      <c r="AK24" s="85" t="str">
        <f t="shared" si="4"/>
        <v/>
      </c>
      <c r="AL24" s="205" t="str">
        <f t="shared" si="5"/>
        <v/>
      </c>
      <c r="AM24" s="372">
        <f t="shared" si="6"/>
        <v>0</v>
      </c>
    </row>
    <row r="25" spans="1:39" ht="26.1" customHeight="1">
      <c r="A25" s="7">
        <v>21</v>
      </c>
      <c r="B25" s="6"/>
      <c r="C25" s="270"/>
      <c r="D25" s="367"/>
      <c r="E25" s="435"/>
      <c r="G25" s="438">
        <v>21</v>
      </c>
      <c r="H25" s="503">
        <v>11</v>
      </c>
      <c r="I25" s="45" t="str">
        <f t="shared" si="0"/>
        <v/>
      </c>
      <c r="J25" s="45">
        <f t="shared" ref="J25" si="65">IF(K25+K26=0,0,IF(K25=K26,2,IF(K25&lt;K26,1,3)))</f>
        <v>0</v>
      </c>
      <c r="K25" s="150"/>
      <c r="L25" s="8">
        <f t="shared" ref="L25" si="66">SUM(K25-K26)</f>
        <v>0</v>
      </c>
      <c r="M25" s="99"/>
      <c r="N25" s="508">
        <v>3</v>
      </c>
      <c r="O25" s="49" t="str">
        <f>IF(K19=K20," ",IF(K19&lt;K20,I19,I20))</f>
        <v xml:space="preserve"> </v>
      </c>
      <c r="P25" s="227">
        <f t="shared" ref="P25" si="67">IF(Q25+Q26=0,0,IF(Q25=Q26,2,IF(Q25&lt;Q26,1,3)))</f>
        <v>0</v>
      </c>
      <c r="Q25" s="150"/>
      <c r="R25" s="8">
        <f t="shared" ref="R25" si="68">SUM(Q25-Q26)</f>
        <v>0</v>
      </c>
      <c r="S25" s="1"/>
      <c r="T25" s="508">
        <v>9</v>
      </c>
      <c r="U25" s="67" t="str">
        <f>IF(Q19=Q20," ",IF(Q19&lt;Q20,O19,O20))</f>
        <v xml:space="preserve"> </v>
      </c>
      <c r="V25" s="72">
        <f t="shared" ref="V25" si="69">IF(W25+W26=0,0,IF(W25=W26,2,IF(W25&lt;W26,1,3)))</f>
        <v>0</v>
      </c>
      <c r="W25" s="150"/>
      <c r="X25" s="71">
        <f t="shared" ref="X25" si="70">SUM(W25-W26)</f>
        <v>0</v>
      </c>
      <c r="Y25" s="243"/>
      <c r="Z25" s="15">
        <v>21</v>
      </c>
      <c r="AA25" s="181" t="str">
        <f t="shared" si="15"/>
        <v/>
      </c>
      <c r="AB25" s="153">
        <f t="shared" si="1"/>
        <v>0</v>
      </c>
      <c r="AC25" s="153">
        <f t="shared" si="2"/>
        <v>0</v>
      </c>
      <c r="AD25" s="467">
        <f t="shared" si="3"/>
        <v>0</v>
      </c>
      <c r="AE25"/>
      <c r="AF25" s="256" t="str">
        <f t="shared" si="8"/>
        <v/>
      </c>
      <c r="AG25" s="99"/>
      <c r="AH25" s="68" t="str">
        <f>IF(AA25="","",SMALL(AF$5:AF$30,ROWS(AB$5:AB25)))</f>
        <v/>
      </c>
      <c r="AI25" s="70" t="str">
        <f>IF(AH25="","",IF(AND(AK24=AK25,AL24=AL25,AM24=AM25),AI24,$AI$5+20))</f>
        <v/>
      </c>
      <c r="AJ25" s="85" t="str">
        <f t="shared" si="16"/>
        <v/>
      </c>
      <c r="AK25" s="85" t="str">
        <f t="shared" si="4"/>
        <v/>
      </c>
      <c r="AL25" s="205" t="str">
        <f t="shared" si="5"/>
        <v/>
      </c>
      <c r="AM25" s="372">
        <f t="shared" si="6"/>
        <v>0</v>
      </c>
    </row>
    <row r="26" spans="1:39" ht="26.1" customHeight="1" thickBot="1">
      <c r="A26" s="7">
        <v>22</v>
      </c>
      <c r="B26" s="379"/>
      <c r="C26" s="267"/>
      <c r="D26" s="367"/>
      <c r="E26" s="435"/>
      <c r="G26" s="438">
        <v>22</v>
      </c>
      <c r="H26" s="504"/>
      <c r="I26" s="65" t="str">
        <f t="shared" si="0"/>
        <v/>
      </c>
      <c r="J26" s="46">
        <f t="shared" ref="J26" si="71">IF(K25+K26=0,0,IF(K25=K26,2,IF(K25&gt;K26,1,3)))</f>
        <v>0</v>
      </c>
      <c r="K26" s="151"/>
      <c r="L26" s="9">
        <f t="shared" ref="L26" si="72">SUM(K26-K25)</f>
        <v>0</v>
      </c>
      <c r="M26" s="99"/>
      <c r="N26" s="507"/>
      <c r="O26" s="74" t="str">
        <f>IF(K21=K22," ",IF(K21&lt;K22,I21,I22))</f>
        <v xml:space="preserve"> </v>
      </c>
      <c r="P26" s="458">
        <f t="shared" ref="P26" si="73">IF(Q25+Q26=0,0,IF(Q25=Q26,2,IF(Q25&gt;Q26,1,3)))</f>
        <v>0</v>
      </c>
      <c r="Q26" s="151"/>
      <c r="R26" s="9">
        <f t="shared" ref="R26" si="74">SUM(Q26-Q25)</f>
        <v>0</v>
      </c>
      <c r="S26" s="1"/>
      <c r="T26" s="507"/>
      <c r="U26" s="106" t="str">
        <f>IF(Q21=Q22," ",IF(Q21&lt;Q22,O21,O22))</f>
        <v xml:space="preserve"> </v>
      </c>
      <c r="V26" s="73">
        <f t="shared" ref="V26" si="75">IF(W25+W26=0,0,IF(W25=W26,2,IF(W25&gt;W26,1,3)))</f>
        <v>0</v>
      </c>
      <c r="W26" s="151"/>
      <c r="X26" s="108">
        <f t="shared" ref="X26" si="76">SUM(W26-W25)</f>
        <v>0</v>
      </c>
      <c r="Y26" s="243"/>
      <c r="Z26" s="15">
        <v>22</v>
      </c>
      <c r="AA26" s="181" t="str">
        <f t="shared" si="15"/>
        <v/>
      </c>
      <c r="AB26" s="153">
        <f t="shared" si="1"/>
        <v>0</v>
      </c>
      <c r="AC26" s="153">
        <f t="shared" si="2"/>
        <v>0</v>
      </c>
      <c r="AD26" s="467">
        <f t="shared" si="3"/>
        <v>0</v>
      </c>
      <c r="AE26"/>
      <c r="AF26" s="256" t="str">
        <f t="shared" si="8"/>
        <v/>
      </c>
      <c r="AG26" s="99"/>
      <c r="AH26" s="68" t="str">
        <f>IF(AA26="","",SMALL(AF$5:AF$30,ROWS(AB$5:AB26)))</f>
        <v/>
      </c>
      <c r="AI26" s="385" t="str">
        <f>IF(AH26="","",IF(AND(AK25=AK26,AL25=AL26,AM25=AM26),AI25,$AI$5+21))</f>
        <v/>
      </c>
      <c r="AJ26" s="85" t="str">
        <f t="shared" si="16"/>
        <v/>
      </c>
      <c r="AK26" s="85" t="str">
        <f t="shared" si="4"/>
        <v/>
      </c>
      <c r="AL26" s="205" t="str">
        <f t="shared" si="5"/>
        <v/>
      </c>
      <c r="AM26" s="372">
        <f t="shared" si="6"/>
        <v>0</v>
      </c>
    </row>
    <row r="27" spans="1:39" ht="26.1" customHeight="1">
      <c r="A27" s="7">
        <v>23</v>
      </c>
      <c r="B27" s="6"/>
      <c r="C27" s="270"/>
      <c r="D27" s="354"/>
      <c r="E27" s="435"/>
      <c r="G27" s="438">
        <v>23</v>
      </c>
      <c r="H27" s="503">
        <v>12</v>
      </c>
      <c r="I27" s="45" t="str">
        <f t="shared" si="0"/>
        <v/>
      </c>
      <c r="J27" s="45">
        <f t="shared" ref="J27" si="77">IF(K27+K28=0,0,IF(K27=K28,2,IF(K27&lt;K28,1,3)))</f>
        <v>0</v>
      </c>
      <c r="K27" s="150"/>
      <c r="L27" s="8">
        <f t="shared" ref="L27" si="78">SUM(K27-K28)</f>
        <v>0</v>
      </c>
      <c r="M27" s="99"/>
      <c r="N27" s="508">
        <v>2</v>
      </c>
      <c r="O27" s="67" t="str">
        <f>IF(K23=K24," ",IF(K23&lt;K24,I23,I24))</f>
        <v xml:space="preserve"> </v>
      </c>
      <c r="P27" s="459">
        <f t="shared" ref="P27" si="79">IF(Q27+Q28=0,0,IF(Q27=Q28,2,IF(Q27&lt;Q28,1,3)))</f>
        <v>0</v>
      </c>
      <c r="Q27" s="150"/>
      <c r="R27" s="71">
        <f t="shared" ref="R27" si="80">SUM(Q27-Q28)</f>
        <v>0</v>
      </c>
      <c r="S27" s="1"/>
      <c r="T27" s="508">
        <v>8</v>
      </c>
      <c r="U27" s="208" t="str">
        <f>IF(Q23=Q24," ",IF(Q23&lt;Q24,O23,O24))</f>
        <v xml:space="preserve"> </v>
      </c>
      <c r="V27" s="72">
        <f t="shared" ref="V27" si="81">IF(W27+W28=0,0,IF(W27=W28,2,IF(W27&lt;W28,1,3)))</f>
        <v>0</v>
      </c>
      <c r="W27" s="150"/>
      <c r="X27" s="8">
        <f t="shared" ref="X27" si="82">SUM(W27-W28)</f>
        <v>0</v>
      </c>
      <c r="Y27" s="243"/>
      <c r="Z27" s="15">
        <v>23</v>
      </c>
      <c r="AA27" s="181" t="str">
        <f t="shared" si="15"/>
        <v/>
      </c>
      <c r="AB27" s="153">
        <f t="shared" si="1"/>
        <v>0</v>
      </c>
      <c r="AC27" s="153">
        <f t="shared" si="2"/>
        <v>0</v>
      </c>
      <c r="AD27" s="467">
        <f t="shared" si="3"/>
        <v>0</v>
      </c>
      <c r="AE27"/>
      <c r="AF27" s="256" t="str">
        <f t="shared" si="8"/>
        <v/>
      </c>
      <c r="AG27" s="99"/>
      <c r="AH27" s="68" t="str">
        <f>IF(AA27="","",SMALL(AF$5:AF$30,ROWS(AB$5:AB27)))</f>
        <v/>
      </c>
      <c r="AI27" s="70" t="str">
        <f>IF(AH27="","",IF(AND(AK26=AK27,AL26=AL27,AM26=AM27),AI26,$AI$5+22))</f>
        <v/>
      </c>
      <c r="AJ27" s="85" t="str">
        <f t="shared" si="16"/>
        <v/>
      </c>
      <c r="AK27" s="85" t="str">
        <f t="shared" si="4"/>
        <v/>
      </c>
      <c r="AL27" s="205" t="str">
        <f t="shared" si="5"/>
        <v/>
      </c>
      <c r="AM27" s="372">
        <f t="shared" si="6"/>
        <v>0</v>
      </c>
    </row>
    <row r="28" spans="1:39" ht="26.1" customHeight="1" thickBot="1">
      <c r="A28" s="7">
        <v>24</v>
      </c>
      <c r="B28" s="7"/>
      <c r="C28" s="267"/>
      <c r="D28" s="367"/>
      <c r="E28" s="435"/>
      <c r="G28" s="438">
        <v>24</v>
      </c>
      <c r="H28" s="504"/>
      <c r="I28" s="65" t="str">
        <f t="shared" si="0"/>
        <v/>
      </c>
      <c r="J28" s="46">
        <f t="shared" ref="J28" si="83">IF(K27+K28=0,0,IF(K27=K28,2,IF(K27&gt;K28,1,3)))</f>
        <v>0</v>
      </c>
      <c r="K28" s="151"/>
      <c r="L28" s="9">
        <f t="shared" ref="L28" si="84">SUM(K28-K27)</f>
        <v>0</v>
      </c>
      <c r="M28" s="99"/>
      <c r="N28" s="507"/>
      <c r="O28" s="106" t="str">
        <f>IF(K25=K26," ",IF(K25&lt;K26,I25,I26))</f>
        <v xml:space="preserve"> </v>
      </c>
      <c r="P28" s="460">
        <f t="shared" ref="P28" si="85">IF(Q27+Q28=0,0,IF(Q27=Q28,2,IF(Q27&gt;Q28,1,3)))</f>
        <v>0</v>
      </c>
      <c r="Q28" s="151"/>
      <c r="R28" s="108">
        <f t="shared" ref="R28" si="86">SUM(Q28-Q27)</f>
        <v>0</v>
      </c>
      <c r="S28" s="1"/>
      <c r="T28" s="507"/>
      <c r="U28" s="74" t="str">
        <f>IF(Q25=Q26," ",IF(Q25&lt;Q26,O25,O26))</f>
        <v xml:space="preserve"> </v>
      </c>
      <c r="V28" s="73">
        <f t="shared" ref="V28" si="87">IF(W27+W28=0,0,IF(W27=W28,2,IF(W27&gt;W28,1,3)))</f>
        <v>0</v>
      </c>
      <c r="W28" s="151"/>
      <c r="X28" s="9">
        <f t="shared" ref="X28" si="88">SUM(W28-W27)</f>
        <v>0</v>
      </c>
      <c r="Y28" s="243"/>
      <c r="Z28" s="15">
        <v>24</v>
      </c>
      <c r="AA28" s="181" t="str">
        <f t="shared" si="15"/>
        <v/>
      </c>
      <c r="AB28" s="153">
        <f t="shared" si="1"/>
        <v>0</v>
      </c>
      <c r="AC28" s="153">
        <f t="shared" si="2"/>
        <v>0</v>
      </c>
      <c r="AD28" s="467">
        <f t="shared" si="3"/>
        <v>0</v>
      </c>
      <c r="AE28"/>
      <c r="AF28" s="256" t="str">
        <f t="shared" si="8"/>
        <v/>
      </c>
      <c r="AG28" s="99"/>
      <c r="AH28" s="68" t="str">
        <f>IF(AA28="","",SMALL(AF$5:AF$30,ROWS(AB$5:AB28)))</f>
        <v/>
      </c>
      <c r="AI28" s="70" t="str">
        <f>IF(AH28="","",IF(AND(AK27=AK28,AL27=AL28,AM27=AM28),AI27,$AI$5+23))</f>
        <v/>
      </c>
      <c r="AJ28" s="85" t="str">
        <f t="shared" si="16"/>
        <v/>
      </c>
      <c r="AK28" s="85" t="str">
        <f t="shared" si="4"/>
        <v/>
      </c>
      <c r="AL28" s="205" t="str">
        <f t="shared" si="5"/>
        <v/>
      </c>
      <c r="AM28" s="372">
        <f t="shared" si="6"/>
        <v>0</v>
      </c>
    </row>
    <row r="29" spans="1:39" ht="26.1" customHeight="1">
      <c r="A29" s="7">
        <v>25</v>
      </c>
      <c r="B29" s="6"/>
      <c r="C29" s="270"/>
      <c r="D29" s="354"/>
      <c r="E29" s="435"/>
      <c r="G29" s="438">
        <v>25</v>
      </c>
      <c r="H29" s="503">
        <v>13</v>
      </c>
      <c r="I29" s="45" t="str">
        <f t="shared" si="0"/>
        <v/>
      </c>
      <c r="J29" s="45">
        <f t="shared" ref="J29" si="89">IF(K29+K30=0,0,IF(K29=K30,2,IF(K29&lt;K30,1,3)))</f>
        <v>0</v>
      </c>
      <c r="K29" s="150"/>
      <c r="L29" s="8">
        <f t="shared" ref="L29" si="90">SUM(K29-K30)</f>
        <v>0</v>
      </c>
      <c r="M29" s="99"/>
      <c r="N29" s="508">
        <v>1</v>
      </c>
      <c r="O29" s="49" t="str">
        <f>IF(K27=K28," ",IF(K27&lt;K28,I27,I28))</f>
        <v xml:space="preserve"> </v>
      </c>
      <c r="P29" s="227">
        <f t="shared" ref="P29" si="91">IF(Q29+Q30=0,0,IF(Q29=Q30,2,IF(Q29&lt;Q30,1,3)))</f>
        <v>0</v>
      </c>
      <c r="Q29" s="150"/>
      <c r="R29" s="8">
        <f t="shared" ref="R29" si="92">SUM(Q29-Q30)</f>
        <v>0</v>
      </c>
      <c r="S29" s="1"/>
      <c r="T29" s="508">
        <v>7</v>
      </c>
      <c r="U29" s="67" t="str">
        <f>IF(Q27=Q28," ",IF(Q27&lt;Q28,O27,O28))</f>
        <v xml:space="preserve"> </v>
      </c>
      <c r="V29" s="72">
        <f t="shared" ref="V29" si="93">IF(W29+W30=0,0,IF(W29=W30,2,IF(W29&lt;W30,1,3)))</f>
        <v>0</v>
      </c>
      <c r="W29" s="150"/>
      <c r="X29" s="71">
        <f t="shared" ref="X29" si="94">SUM(W29-W30)</f>
        <v>0</v>
      </c>
      <c r="Y29" s="243"/>
      <c r="Z29" s="15">
        <v>25</v>
      </c>
      <c r="AA29" s="181" t="str">
        <f t="shared" si="15"/>
        <v/>
      </c>
      <c r="AB29" s="153">
        <f t="shared" si="1"/>
        <v>0</v>
      </c>
      <c r="AC29" s="153">
        <f t="shared" si="2"/>
        <v>0</v>
      </c>
      <c r="AD29" s="467">
        <f t="shared" si="3"/>
        <v>0</v>
      </c>
      <c r="AE29"/>
      <c r="AF29" s="256" t="str">
        <f t="shared" si="8"/>
        <v/>
      </c>
      <c r="AG29" s="99"/>
      <c r="AH29" s="68" t="str">
        <f>IF(AA29="","",SMALL(AF$5:AF$30,ROWS(AB$5:AB29)))</f>
        <v/>
      </c>
      <c r="AI29" s="68" t="str">
        <f>IF(AH29="","",IF(AND(AK28=AK29,AL28=AL29,AM28=AM29),AI28,$AI$5+24))</f>
        <v/>
      </c>
      <c r="AJ29" s="85" t="str">
        <f t="shared" si="16"/>
        <v/>
      </c>
      <c r="AK29" s="85" t="str">
        <f t="shared" si="4"/>
        <v/>
      </c>
      <c r="AL29" s="205" t="str">
        <f t="shared" si="5"/>
        <v/>
      </c>
      <c r="AM29" s="372">
        <f t="shared" si="6"/>
        <v>0</v>
      </c>
    </row>
    <row r="30" spans="1:39" ht="26.1" customHeight="1" thickBot="1">
      <c r="A30" s="10">
        <v>26</v>
      </c>
      <c r="B30" s="10"/>
      <c r="C30" s="271"/>
      <c r="D30" s="353"/>
      <c r="E30" s="436"/>
      <c r="G30" s="438">
        <v>26</v>
      </c>
      <c r="H30" s="504"/>
      <c r="I30" s="46" t="str">
        <f t="shared" si="0"/>
        <v/>
      </c>
      <c r="J30" s="46">
        <f t="shared" ref="J30" si="95">IF(K29+K30=0,0,IF(K29=K30,2,IF(K29&gt;K30,1,3)))</f>
        <v>0</v>
      </c>
      <c r="K30" s="151"/>
      <c r="L30" s="9">
        <f t="shared" ref="L30" si="96">SUM(K30-K29)</f>
        <v>0</v>
      </c>
      <c r="M30" s="99"/>
      <c r="N30" s="507"/>
      <c r="O30" s="74" t="str">
        <f>IF(K29=K30," ",IF(K29&lt;K30,I29,I30))</f>
        <v xml:space="preserve"> </v>
      </c>
      <c r="P30" s="458">
        <f t="shared" ref="P30" si="97">IF(Q29+Q30=0,0,IF(Q29=Q30,2,IF(Q29&gt;Q30,1,3)))</f>
        <v>0</v>
      </c>
      <c r="Q30" s="151"/>
      <c r="R30" s="9">
        <f t="shared" ref="R30" si="98">SUM(Q30-Q29)</f>
        <v>0</v>
      </c>
      <c r="S30" s="1"/>
      <c r="T30" s="507"/>
      <c r="U30" s="74" t="str">
        <f>IF(Q29=Q30," ",IF(Q29&lt;Q30,O29,O30))</f>
        <v xml:space="preserve"> </v>
      </c>
      <c r="V30" s="73">
        <f t="shared" ref="V30" si="99">IF(W29+W30=0,0,IF(W29=W30,2,IF(W29&gt;W30,1,3)))</f>
        <v>0</v>
      </c>
      <c r="W30" s="151"/>
      <c r="X30" s="9">
        <f t="shared" ref="X30" si="100">SUM(W30-W29)</f>
        <v>0</v>
      </c>
      <c r="Y30" s="243"/>
      <c r="Z30" s="39">
        <v>26</v>
      </c>
      <c r="AA30" s="9" t="str">
        <f t="shared" si="15"/>
        <v/>
      </c>
      <c r="AB30" s="468">
        <f t="shared" si="1"/>
        <v>0</v>
      </c>
      <c r="AC30" s="468">
        <f t="shared" si="2"/>
        <v>0</v>
      </c>
      <c r="AD30" s="469">
        <f t="shared" si="3"/>
        <v>0</v>
      </c>
      <c r="AE30"/>
      <c r="AF30" s="256" t="str">
        <f t="shared" si="8"/>
        <v/>
      </c>
      <c r="AG30" s="111"/>
      <c r="AH30" s="68" t="str">
        <f>IF(AA30="","",SMALL(AF$5:AF$30,ROWS(AB$5:AB30)))</f>
        <v/>
      </c>
      <c r="AI30" s="88" t="str">
        <f>IF(AH30="","",IF(AND(AK29=AK30,AL29=AL30,AM29=AM30),AI29,$AI$5+25))</f>
        <v/>
      </c>
      <c r="AJ30" s="112" t="str">
        <f t="shared" si="16"/>
        <v/>
      </c>
      <c r="AK30" s="112" t="str">
        <f t="shared" si="4"/>
        <v/>
      </c>
      <c r="AL30" s="206" t="str">
        <f t="shared" si="5"/>
        <v/>
      </c>
      <c r="AM30" s="373">
        <f t="shared" si="6"/>
        <v>0</v>
      </c>
    </row>
    <row r="31" spans="1:39" ht="26.1" customHeight="1">
      <c r="E31" s="443">
        <f>SUM(E5:E30)</f>
        <v>0</v>
      </c>
      <c r="G31" s="443"/>
      <c r="I31" s="113"/>
      <c r="J31" s="241">
        <f>SUM(J5:J30)</f>
        <v>0</v>
      </c>
      <c r="K31" s="243">
        <f>SUM(K5:K30)</f>
        <v>0</v>
      </c>
      <c r="L31" s="261">
        <f>SUM(L5:L30)</f>
        <v>0</v>
      </c>
      <c r="M31" s="453"/>
      <c r="P31" s="243">
        <f>SUM(P5:P30)</f>
        <v>0</v>
      </c>
      <c r="Q31" s="243">
        <f>SUM(Q5:Q30)</f>
        <v>0</v>
      </c>
      <c r="R31" s="261">
        <f>SUM(R5:R30)</f>
        <v>0</v>
      </c>
      <c r="S31" s="1"/>
      <c r="U31" s="241"/>
      <c r="V31" s="242">
        <f>SUM(V5:V30)</f>
        <v>0</v>
      </c>
      <c r="W31" s="243">
        <f>SUM(W5:W30)</f>
        <v>0</v>
      </c>
      <c r="X31" s="261">
        <f>SUM(X5:X30)</f>
        <v>0</v>
      </c>
      <c r="Y31" s="383">
        <f>SUM(K31+Q31+W31)</f>
        <v>0</v>
      </c>
      <c r="AA31" s="113"/>
      <c r="AB31" s="333">
        <f>SUM(AB5:AB30)</f>
        <v>0</v>
      </c>
      <c r="AC31" s="380">
        <f>SUM(AC5:AC30)</f>
        <v>0</v>
      </c>
      <c r="AD31" s="380">
        <f>SUM(AD5:AD30)</f>
        <v>0</v>
      </c>
      <c r="AE31" s="380"/>
      <c r="AF31" s="380"/>
      <c r="AG31" s="380"/>
      <c r="AH31" s="380"/>
      <c r="AI31" s="380"/>
      <c r="AJ31" s="380"/>
      <c r="AK31" s="333">
        <f>SUM(AK5:AK30)</f>
        <v>0</v>
      </c>
      <c r="AL31" s="380">
        <f>SUM(AL5:AL30)</f>
        <v>0</v>
      </c>
      <c r="AM31" s="380">
        <f>SUM(AM5:AM30)</f>
        <v>0</v>
      </c>
    </row>
    <row r="32" spans="1:39" ht="26.1" customHeight="1">
      <c r="E32" s="443">
        <v>351</v>
      </c>
      <c r="G32" s="443"/>
      <c r="H32" s="347"/>
      <c r="I32" s="348"/>
      <c r="J32" s="311">
        <v>52</v>
      </c>
      <c r="K32" s="313"/>
      <c r="L32" s="262" t="str">
        <f>IF(L31=0,"OK",ERREUR)</f>
        <v>OK</v>
      </c>
      <c r="M32" s="454"/>
      <c r="N32" s="347"/>
      <c r="O32" s="313"/>
      <c r="P32" s="313">
        <v>52</v>
      </c>
      <c r="Q32" s="313"/>
      <c r="R32" s="262" t="str">
        <f>IF(R31=0,"OK",ERREUR)</f>
        <v>OK</v>
      </c>
      <c r="S32" s="349"/>
      <c r="T32" s="347"/>
      <c r="U32" s="311"/>
      <c r="V32" s="311">
        <v>52</v>
      </c>
      <c r="W32" s="313"/>
      <c r="X32" s="262" t="str">
        <f>IF(X31=0,"OK",ERREUR)</f>
        <v>OK</v>
      </c>
      <c r="Y32" s="313"/>
      <c r="Z32" s="313"/>
      <c r="AA32" s="311"/>
      <c r="AB32" s="334">
        <f>SUM(J32+P32+V32)</f>
        <v>156</v>
      </c>
      <c r="AC32" s="308" t="str">
        <f>IF(AC31=0,"OK",ERREUR)</f>
        <v>OK</v>
      </c>
      <c r="AD32" s="311"/>
      <c r="AE32" s="311"/>
      <c r="AF32" s="312"/>
      <c r="AG32" s="312"/>
      <c r="AH32" s="311"/>
      <c r="AI32" s="311"/>
      <c r="AJ32" s="312"/>
      <c r="AK32" s="334">
        <v>156</v>
      </c>
      <c r="AL32" s="308" t="str">
        <f>IF(AL31=0,"OK",ERREUR)</f>
        <v>OK</v>
      </c>
      <c r="AM32" s="335"/>
    </row>
    <row r="33" spans="1:39" ht="23.25" customHeight="1">
      <c r="C33" s="500" t="s">
        <v>88</v>
      </c>
      <c r="D33" s="500"/>
      <c r="G33" s="443"/>
      <c r="J33" s="243"/>
      <c r="K33" s="243"/>
      <c r="L33" s="243"/>
      <c r="M33" s="443"/>
      <c r="N33" s="13"/>
      <c r="P33" s="243"/>
      <c r="Q33" s="243"/>
      <c r="R33" s="243"/>
      <c r="S33" s="243"/>
      <c r="T33" s="244"/>
      <c r="U33" s="1"/>
      <c r="Y33" s="243"/>
      <c r="Z33" s="243"/>
      <c r="AA33" s="243"/>
      <c r="AB33" s="243"/>
      <c r="AC33" s="243"/>
      <c r="AD33" s="383"/>
      <c r="AE33" s="243"/>
      <c r="AF33" s="243"/>
      <c r="AG33" s="243"/>
      <c r="AH33" s="13"/>
      <c r="AI33" s="13"/>
      <c r="AJ33" s="243"/>
      <c r="AK33" s="243"/>
      <c r="AL33" s="243"/>
      <c r="AM33" s="243"/>
    </row>
    <row r="34" spans="1:39" ht="26.25">
      <c r="A34"/>
      <c r="B34"/>
      <c r="C34" s="499" t="s">
        <v>113</v>
      </c>
      <c r="D34" s="499"/>
      <c r="E34"/>
      <c r="F34" s="443"/>
      <c r="G34" s="243"/>
      <c r="H34" s="243"/>
      <c r="I34" s="22"/>
      <c r="J34" s="22"/>
      <c r="K34" s="22"/>
      <c r="L34" s="22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 s="383"/>
      <c r="AD34" s="244"/>
      <c r="AE34" s="243"/>
      <c r="AF34" s="13"/>
      <c r="AG34" s="13"/>
      <c r="AH34" s="243"/>
      <c r="AI34" s="243"/>
      <c r="AJ34" s="13"/>
      <c r="AK34" s="31"/>
    </row>
    <row r="35" spans="1:39" customFormat="1" ht="24.75" customHeight="1"/>
    <row r="36" spans="1:39" customFormat="1" ht="24.75" customHeight="1"/>
    <row r="37" spans="1:39" customFormat="1" ht="24.75" customHeight="1"/>
    <row r="38" spans="1:39" customFormat="1" ht="24.75" customHeight="1"/>
    <row r="39" spans="1:39" ht="26.25">
      <c r="A39" s="243"/>
      <c r="B39" s="383"/>
      <c r="C39" s="383"/>
      <c r="F39" s="383"/>
      <c r="G39" s="443"/>
      <c r="H39" s="243"/>
      <c r="I39" s="243"/>
      <c r="J39" s="243"/>
      <c r="K39" s="22"/>
      <c r="L39" s="22"/>
      <c r="M39" s="2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 s="381"/>
      <c r="AE39" s="243"/>
      <c r="AF39" s="13"/>
      <c r="AG39" s="243"/>
      <c r="AH39" s="243"/>
      <c r="AI39" s="13"/>
      <c r="AJ39" s="31"/>
    </row>
    <row r="40" spans="1:39" ht="26.25">
      <c r="A40" s="21" t="s">
        <v>64</v>
      </c>
      <c r="B40" s="443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 s="382"/>
      <c r="AE40" s="243"/>
      <c r="AF40" s="13"/>
      <c r="AG40" s="13"/>
      <c r="AH40" s="243"/>
      <c r="AI40" s="243"/>
      <c r="AJ40" s="13"/>
    </row>
    <row r="41" spans="1:39" ht="26.25">
      <c r="A41" s="21" t="s">
        <v>128</v>
      </c>
      <c r="B41" s="443"/>
      <c r="D41" s="22"/>
      <c r="E41" s="22"/>
      <c r="F41" s="22"/>
      <c r="G41" s="22"/>
      <c r="H41" s="22"/>
      <c r="I41" s="22"/>
      <c r="J41" s="22"/>
      <c r="K41" s="2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 s="304"/>
      <c r="AG41" s="243"/>
      <c r="AH41" s="243"/>
      <c r="AI41" s="13"/>
      <c r="AJ41" s="31"/>
    </row>
    <row r="42" spans="1:39" ht="26.25">
      <c r="A42" s="21" t="s">
        <v>108</v>
      </c>
      <c r="B42" s="443"/>
      <c r="D42" s="22"/>
      <c r="E42" s="22"/>
      <c r="F42" s="22"/>
      <c r="G42" s="22"/>
      <c r="H42" s="22"/>
      <c r="I42" s="22"/>
      <c r="J42" s="22"/>
      <c r="K42" s="2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 s="304"/>
      <c r="AG42" s="243"/>
      <c r="AH42" s="243"/>
      <c r="AI42" s="13"/>
      <c r="AJ42" s="31"/>
    </row>
    <row r="43" spans="1:39" ht="26.25">
      <c r="A43" s="21" t="s">
        <v>126</v>
      </c>
      <c r="B43" s="443"/>
      <c r="D43" s="21"/>
      <c r="E43" s="22"/>
      <c r="F43" s="22"/>
      <c r="G43" s="22"/>
      <c r="H43" s="22"/>
      <c r="I43" s="22"/>
      <c r="J43" s="22"/>
      <c r="K43" s="2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 s="304"/>
    </row>
    <row r="44" spans="1:39" ht="26.25">
      <c r="A44" s="21" t="s">
        <v>127</v>
      </c>
      <c r="B44" s="443"/>
      <c r="D44" s="22"/>
      <c r="E44" s="22"/>
      <c r="F44" s="22"/>
      <c r="I44" s="22"/>
      <c r="J44" s="22"/>
      <c r="K44" s="2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 s="304"/>
    </row>
    <row r="45" spans="1:39" ht="26.25">
      <c r="A45" s="21" t="s">
        <v>105</v>
      </c>
      <c r="B45" s="443"/>
      <c r="D45" s="22"/>
      <c r="E45" s="22"/>
      <c r="F45" s="2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 s="304"/>
    </row>
    <row r="46" spans="1:39"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9" spans="6:6" ht="26.25">
      <c r="F49" s="22"/>
    </row>
    <row r="50" spans="6:6" ht="26.25">
      <c r="F50" s="22"/>
    </row>
    <row r="51" spans="6:6" ht="26.25">
      <c r="F51" s="22"/>
    </row>
    <row r="52" spans="6:6" ht="26.25">
      <c r="F52" s="22"/>
    </row>
    <row r="53" spans="6:6" ht="26.25">
      <c r="F53" s="22"/>
    </row>
  </sheetData>
  <sheetProtection sheet="1" objects="1" scenarios="1" formatCells="0" formatColumns="0" formatRows="0" insertColumns="0" insertRows="0" insertHyperlinks="0" deleteColumns="0" deleteRows="0" sort="0"/>
  <mergeCells count="45">
    <mergeCell ref="H21:H22"/>
    <mergeCell ref="N21:N22"/>
    <mergeCell ref="T21:T22"/>
    <mergeCell ref="H23:H24"/>
    <mergeCell ref="N23:N24"/>
    <mergeCell ref="C34:D34"/>
    <mergeCell ref="H17:H18"/>
    <mergeCell ref="N17:N18"/>
    <mergeCell ref="T17:T18"/>
    <mergeCell ref="H11:H12"/>
    <mergeCell ref="N11:N12"/>
    <mergeCell ref="T11:T12"/>
    <mergeCell ref="H13:H14"/>
    <mergeCell ref="N13:N14"/>
    <mergeCell ref="T13:T14"/>
    <mergeCell ref="A1:C1"/>
    <mergeCell ref="I1:K1"/>
    <mergeCell ref="H15:H16"/>
    <mergeCell ref="N15:N16"/>
    <mergeCell ref="T15:T16"/>
    <mergeCell ref="H7:H8"/>
    <mergeCell ref="N7:N8"/>
    <mergeCell ref="T7:T8"/>
    <mergeCell ref="H9:H10"/>
    <mergeCell ref="N9:N10"/>
    <mergeCell ref="T9:T10"/>
    <mergeCell ref="AI3:AM3"/>
    <mergeCell ref="H5:H6"/>
    <mergeCell ref="N5:N6"/>
    <mergeCell ref="T5:T6"/>
    <mergeCell ref="AB3:AD3"/>
    <mergeCell ref="H19:H20"/>
    <mergeCell ref="N19:N20"/>
    <mergeCell ref="C33:D33"/>
    <mergeCell ref="T23:T24"/>
    <mergeCell ref="H29:H30"/>
    <mergeCell ref="N29:N30"/>
    <mergeCell ref="T29:T30"/>
    <mergeCell ref="H25:H26"/>
    <mergeCell ref="N25:N26"/>
    <mergeCell ref="T25:T26"/>
    <mergeCell ref="H27:H28"/>
    <mergeCell ref="N27:N28"/>
    <mergeCell ref="T27:T28"/>
    <mergeCell ref="T19:T20"/>
  </mergeCells>
  <conditionalFormatting sqref="K5:K6">
    <cfRule type="iconSet" priority="336">
      <iconSet>
        <cfvo type="percent" val="0"/>
        <cfvo type="percent" val="12"/>
        <cfvo type="percent" val="13"/>
      </iconSet>
    </cfRule>
    <cfRule type="duplicateValues" dxfId="299" priority="337"/>
  </conditionalFormatting>
  <conditionalFormatting sqref="K7:K8">
    <cfRule type="iconSet" priority="334">
      <iconSet>
        <cfvo type="percent" val="0"/>
        <cfvo type="percent" val="12"/>
        <cfvo type="percent" val="13"/>
      </iconSet>
    </cfRule>
    <cfRule type="duplicateValues" dxfId="298" priority="335"/>
  </conditionalFormatting>
  <conditionalFormatting sqref="K9:K10">
    <cfRule type="iconSet" priority="332">
      <iconSet>
        <cfvo type="percent" val="0"/>
        <cfvo type="percent" val="12"/>
        <cfvo type="percent" val="13"/>
      </iconSet>
    </cfRule>
    <cfRule type="duplicateValues" dxfId="297" priority="333"/>
  </conditionalFormatting>
  <conditionalFormatting sqref="K11:K12">
    <cfRule type="iconSet" priority="330">
      <iconSet>
        <cfvo type="percent" val="0"/>
        <cfvo type="percent" val="12"/>
        <cfvo type="percent" val="13"/>
      </iconSet>
    </cfRule>
    <cfRule type="duplicateValues" dxfId="296" priority="331"/>
  </conditionalFormatting>
  <conditionalFormatting sqref="K13:K14">
    <cfRule type="iconSet" priority="328">
      <iconSet>
        <cfvo type="percent" val="0"/>
        <cfvo type="percent" val="12"/>
        <cfvo type="percent" val="13"/>
      </iconSet>
    </cfRule>
    <cfRule type="duplicateValues" dxfId="295" priority="329"/>
  </conditionalFormatting>
  <conditionalFormatting sqref="K15:K16">
    <cfRule type="iconSet" priority="326">
      <iconSet>
        <cfvo type="percent" val="0"/>
        <cfvo type="percent" val="12"/>
        <cfvo type="percent" val="13"/>
      </iconSet>
    </cfRule>
    <cfRule type="duplicateValues" dxfId="294" priority="327"/>
  </conditionalFormatting>
  <conditionalFormatting sqref="K17:K18">
    <cfRule type="iconSet" priority="324">
      <iconSet>
        <cfvo type="percent" val="0"/>
        <cfvo type="percent" val="12"/>
        <cfvo type="percent" val="13"/>
      </iconSet>
    </cfRule>
    <cfRule type="duplicateValues" dxfId="293" priority="325"/>
  </conditionalFormatting>
  <conditionalFormatting sqref="K19:K20">
    <cfRule type="iconSet" priority="322">
      <iconSet>
        <cfvo type="percent" val="0"/>
        <cfvo type="percent" val="12"/>
        <cfvo type="percent" val="13"/>
      </iconSet>
    </cfRule>
    <cfRule type="duplicateValues" dxfId="292" priority="323"/>
  </conditionalFormatting>
  <conditionalFormatting sqref="K21:K22">
    <cfRule type="iconSet" priority="320">
      <iconSet>
        <cfvo type="percent" val="0"/>
        <cfvo type="percent" val="12"/>
        <cfvo type="percent" val="13"/>
      </iconSet>
    </cfRule>
    <cfRule type="duplicateValues" dxfId="291" priority="321"/>
  </conditionalFormatting>
  <conditionalFormatting sqref="K23:K24">
    <cfRule type="iconSet" priority="318">
      <iconSet>
        <cfvo type="percent" val="0"/>
        <cfvo type="percent" val="12"/>
        <cfvo type="percent" val="13"/>
      </iconSet>
    </cfRule>
    <cfRule type="duplicateValues" dxfId="290" priority="319"/>
  </conditionalFormatting>
  <conditionalFormatting sqref="K25:K26">
    <cfRule type="iconSet" priority="316">
      <iconSet>
        <cfvo type="percent" val="0"/>
        <cfvo type="percent" val="12"/>
        <cfvo type="percent" val="13"/>
      </iconSet>
    </cfRule>
    <cfRule type="duplicateValues" dxfId="289" priority="317"/>
  </conditionalFormatting>
  <conditionalFormatting sqref="K27:K28">
    <cfRule type="iconSet" priority="314">
      <iconSet>
        <cfvo type="percent" val="0"/>
        <cfvo type="percent" val="12"/>
        <cfvo type="percent" val="13"/>
      </iconSet>
    </cfRule>
    <cfRule type="duplicateValues" dxfId="288" priority="315"/>
  </conditionalFormatting>
  <conditionalFormatting sqref="K29:K30">
    <cfRule type="iconSet" priority="312">
      <iconSet>
        <cfvo type="percent" val="0"/>
        <cfvo type="percent" val="12"/>
        <cfvo type="percent" val="13"/>
      </iconSet>
    </cfRule>
    <cfRule type="duplicateValues" dxfId="287" priority="313"/>
  </conditionalFormatting>
  <conditionalFormatting sqref="Q5:Q6">
    <cfRule type="iconSet" priority="310">
      <iconSet>
        <cfvo type="percent" val="0"/>
        <cfvo type="percent" val="12"/>
        <cfvo type="percent" val="13"/>
      </iconSet>
    </cfRule>
    <cfRule type="duplicateValues" dxfId="286" priority="311"/>
  </conditionalFormatting>
  <conditionalFormatting sqref="Q7:Q8">
    <cfRule type="iconSet" priority="308">
      <iconSet>
        <cfvo type="percent" val="0"/>
        <cfvo type="percent" val="12"/>
        <cfvo type="percent" val="13"/>
      </iconSet>
    </cfRule>
    <cfRule type="duplicateValues" dxfId="285" priority="309"/>
  </conditionalFormatting>
  <conditionalFormatting sqref="Q9:Q10">
    <cfRule type="iconSet" priority="306">
      <iconSet>
        <cfvo type="percent" val="0"/>
        <cfvo type="percent" val="12"/>
        <cfvo type="percent" val="13"/>
      </iconSet>
    </cfRule>
    <cfRule type="duplicateValues" dxfId="284" priority="307"/>
  </conditionalFormatting>
  <conditionalFormatting sqref="Q11:Q12">
    <cfRule type="iconSet" priority="304">
      <iconSet>
        <cfvo type="percent" val="0"/>
        <cfvo type="percent" val="12"/>
        <cfvo type="percent" val="13"/>
      </iconSet>
    </cfRule>
    <cfRule type="duplicateValues" dxfId="283" priority="305"/>
  </conditionalFormatting>
  <conditionalFormatting sqref="Q13:Q14">
    <cfRule type="iconSet" priority="302">
      <iconSet>
        <cfvo type="percent" val="0"/>
        <cfvo type="percent" val="12"/>
        <cfvo type="percent" val="13"/>
      </iconSet>
    </cfRule>
    <cfRule type="duplicateValues" dxfId="282" priority="303"/>
  </conditionalFormatting>
  <conditionalFormatting sqref="Q15:Q16">
    <cfRule type="iconSet" priority="300">
      <iconSet>
        <cfvo type="percent" val="0"/>
        <cfvo type="percent" val="12"/>
        <cfvo type="percent" val="13"/>
      </iconSet>
    </cfRule>
    <cfRule type="duplicateValues" dxfId="281" priority="301"/>
  </conditionalFormatting>
  <conditionalFormatting sqref="Q17:Q18">
    <cfRule type="iconSet" priority="298">
      <iconSet>
        <cfvo type="percent" val="0"/>
        <cfvo type="percent" val="12"/>
        <cfvo type="percent" val="13"/>
      </iconSet>
    </cfRule>
    <cfRule type="duplicateValues" dxfId="280" priority="299"/>
  </conditionalFormatting>
  <conditionalFormatting sqref="Q19:Q20">
    <cfRule type="iconSet" priority="296">
      <iconSet>
        <cfvo type="percent" val="0"/>
        <cfvo type="percent" val="12"/>
        <cfvo type="percent" val="13"/>
      </iconSet>
    </cfRule>
    <cfRule type="duplicateValues" dxfId="279" priority="297"/>
  </conditionalFormatting>
  <conditionalFormatting sqref="Q21:Q22">
    <cfRule type="iconSet" priority="294">
      <iconSet>
        <cfvo type="percent" val="0"/>
        <cfvo type="percent" val="12"/>
        <cfvo type="percent" val="13"/>
      </iconSet>
    </cfRule>
    <cfRule type="duplicateValues" dxfId="278" priority="295"/>
  </conditionalFormatting>
  <conditionalFormatting sqref="Q23:Q24">
    <cfRule type="iconSet" priority="292">
      <iconSet>
        <cfvo type="percent" val="0"/>
        <cfvo type="percent" val="12"/>
        <cfvo type="percent" val="13"/>
      </iconSet>
    </cfRule>
    <cfRule type="duplicateValues" dxfId="277" priority="293"/>
  </conditionalFormatting>
  <conditionalFormatting sqref="Q25:Q26">
    <cfRule type="iconSet" priority="290">
      <iconSet>
        <cfvo type="percent" val="0"/>
        <cfvo type="percent" val="12"/>
        <cfvo type="percent" val="13"/>
      </iconSet>
    </cfRule>
    <cfRule type="duplicateValues" dxfId="276" priority="291"/>
  </conditionalFormatting>
  <conditionalFormatting sqref="Q27:Q28">
    <cfRule type="iconSet" priority="288">
      <iconSet>
        <cfvo type="percent" val="0"/>
        <cfvo type="percent" val="12"/>
        <cfvo type="percent" val="13"/>
      </iconSet>
    </cfRule>
    <cfRule type="duplicateValues" dxfId="275" priority="289"/>
  </conditionalFormatting>
  <conditionalFormatting sqref="Q29:Q30">
    <cfRule type="iconSet" priority="286">
      <iconSet>
        <cfvo type="percent" val="0"/>
        <cfvo type="percent" val="12"/>
        <cfvo type="percent" val="13"/>
      </iconSet>
    </cfRule>
    <cfRule type="duplicateValues" dxfId="274" priority="287"/>
  </conditionalFormatting>
  <conditionalFormatting sqref="W5:W6">
    <cfRule type="iconSet" priority="284">
      <iconSet>
        <cfvo type="percent" val="0"/>
        <cfvo type="percent" val="12"/>
        <cfvo type="percent" val="13"/>
      </iconSet>
    </cfRule>
    <cfRule type="duplicateValues" dxfId="273" priority="285"/>
  </conditionalFormatting>
  <conditionalFormatting sqref="W7:W8">
    <cfRule type="iconSet" priority="282">
      <iconSet>
        <cfvo type="percent" val="0"/>
        <cfvo type="percent" val="12"/>
        <cfvo type="percent" val="13"/>
      </iconSet>
    </cfRule>
    <cfRule type="duplicateValues" dxfId="272" priority="283"/>
  </conditionalFormatting>
  <conditionalFormatting sqref="W9:W10">
    <cfRule type="iconSet" priority="280">
      <iconSet>
        <cfvo type="percent" val="0"/>
        <cfvo type="percent" val="12"/>
        <cfvo type="percent" val="13"/>
      </iconSet>
    </cfRule>
    <cfRule type="duplicateValues" dxfId="271" priority="281"/>
  </conditionalFormatting>
  <conditionalFormatting sqref="W11:W12">
    <cfRule type="iconSet" priority="278">
      <iconSet>
        <cfvo type="percent" val="0"/>
        <cfvo type="percent" val="12"/>
        <cfvo type="percent" val="13"/>
      </iconSet>
    </cfRule>
    <cfRule type="duplicateValues" dxfId="270" priority="279"/>
  </conditionalFormatting>
  <conditionalFormatting sqref="W13:W14">
    <cfRule type="iconSet" priority="276">
      <iconSet>
        <cfvo type="percent" val="0"/>
        <cfvo type="percent" val="12"/>
        <cfvo type="percent" val="13"/>
      </iconSet>
    </cfRule>
    <cfRule type="duplicateValues" dxfId="269" priority="277"/>
  </conditionalFormatting>
  <conditionalFormatting sqref="W15:W16">
    <cfRule type="iconSet" priority="274">
      <iconSet>
        <cfvo type="percent" val="0"/>
        <cfvo type="percent" val="12"/>
        <cfvo type="percent" val="13"/>
      </iconSet>
    </cfRule>
    <cfRule type="duplicateValues" dxfId="268" priority="275"/>
  </conditionalFormatting>
  <conditionalFormatting sqref="W17:W18">
    <cfRule type="iconSet" priority="272">
      <iconSet>
        <cfvo type="percent" val="0"/>
        <cfvo type="percent" val="12"/>
        <cfvo type="percent" val="13"/>
      </iconSet>
    </cfRule>
    <cfRule type="duplicateValues" dxfId="267" priority="273"/>
  </conditionalFormatting>
  <conditionalFormatting sqref="W19:W20">
    <cfRule type="iconSet" priority="270">
      <iconSet>
        <cfvo type="percent" val="0"/>
        <cfvo type="percent" val="12"/>
        <cfvo type="percent" val="13"/>
      </iconSet>
    </cfRule>
    <cfRule type="duplicateValues" dxfId="266" priority="271"/>
  </conditionalFormatting>
  <conditionalFormatting sqref="W21:W22">
    <cfRule type="iconSet" priority="268">
      <iconSet>
        <cfvo type="percent" val="0"/>
        <cfvo type="percent" val="12"/>
        <cfvo type="percent" val="13"/>
      </iconSet>
    </cfRule>
    <cfRule type="duplicateValues" dxfId="265" priority="269"/>
  </conditionalFormatting>
  <conditionalFormatting sqref="W23:W24">
    <cfRule type="iconSet" priority="266">
      <iconSet>
        <cfvo type="percent" val="0"/>
        <cfvo type="percent" val="12"/>
        <cfvo type="percent" val="13"/>
      </iconSet>
    </cfRule>
    <cfRule type="duplicateValues" dxfId="264" priority="267"/>
  </conditionalFormatting>
  <conditionalFormatting sqref="W25:W26">
    <cfRule type="iconSet" priority="264">
      <iconSet>
        <cfvo type="percent" val="0"/>
        <cfvo type="percent" val="12"/>
        <cfvo type="percent" val="13"/>
      </iconSet>
    </cfRule>
    <cfRule type="duplicateValues" dxfId="263" priority="265"/>
  </conditionalFormatting>
  <conditionalFormatting sqref="W27:W28">
    <cfRule type="iconSet" priority="262">
      <iconSet>
        <cfvo type="percent" val="0"/>
        <cfvo type="percent" val="12"/>
        <cfvo type="percent" val="13"/>
      </iconSet>
    </cfRule>
    <cfRule type="duplicateValues" dxfId="262" priority="263"/>
  </conditionalFormatting>
  <conditionalFormatting sqref="W29:W30">
    <cfRule type="iconSet" priority="260">
      <iconSet>
        <cfvo type="percent" val="0"/>
        <cfvo type="percent" val="12"/>
        <cfvo type="percent" val="13"/>
      </iconSet>
    </cfRule>
    <cfRule type="duplicateValues" dxfId="261" priority="261"/>
  </conditionalFormatting>
  <conditionalFormatting sqref="AI5:AI30">
    <cfRule type="duplicateValues" dxfId="260" priority="259"/>
  </conditionalFormatting>
  <conditionalFormatting sqref="AL32 AC32 R32 X32 L32:M32">
    <cfRule type="containsText" dxfId="259" priority="256" operator="containsText" text="OK">
      <formula>NOT(ISERROR(SEARCH("OK",L32)))</formula>
    </cfRule>
    <cfRule type="containsText" dxfId="258" priority="257" operator="containsText" text="ERREUR">
      <formula>NOT(ISERROR(SEARCH("ERREUR",L32)))</formula>
    </cfRule>
  </conditionalFormatting>
  <conditionalFormatting sqref="AI27:AI30">
    <cfRule type="duplicateValues" dxfId="257" priority="249"/>
  </conditionalFormatting>
  <conditionalFormatting sqref="AI6:AI30">
    <cfRule type="duplicateValues" dxfId="256" priority="248"/>
  </conditionalFormatting>
  <conditionalFormatting sqref="AI6:AI30">
    <cfRule type="duplicateValues" dxfId="255" priority="239"/>
    <cfRule type="duplicateValues" dxfId="254" priority="240"/>
  </conditionalFormatting>
  <conditionalFormatting sqref="AI6 AI8 AI10 AI12 AI14 AI16 AI18 AI22:AI30">
    <cfRule type="duplicateValues" dxfId="253" priority="219"/>
  </conditionalFormatting>
  <conditionalFormatting sqref="AI6 AI8 AI10 AI12 AI14 AI16 AI18 AI22:AI30">
    <cfRule type="duplicateValues" dxfId="252" priority="217"/>
    <cfRule type="duplicateValues" dxfId="251" priority="218"/>
  </conditionalFormatting>
  <conditionalFormatting sqref="AI6:AI22">
    <cfRule type="duplicateValues" dxfId="250" priority="212"/>
  </conditionalFormatting>
  <conditionalFormatting sqref="AI6:AI22">
    <cfRule type="duplicateValues" dxfId="249" priority="209"/>
    <cfRule type="duplicateValues" dxfId="248" priority="210"/>
  </conditionalFormatting>
  <conditionalFormatting sqref="AI6 AI8 AI10 AI12 AI14 AI16 AI18 AI20:AI22">
    <cfRule type="duplicateValues" dxfId="247" priority="203"/>
  </conditionalFormatting>
  <conditionalFormatting sqref="AI6 AI8 AI10 AI12 AI14 AI16 AI18 AI20:AI22">
    <cfRule type="duplicateValues" dxfId="246" priority="201"/>
    <cfRule type="duplicateValues" dxfId="245" priority="202"/>
  </conditionalFormatting>
  <conditionalFormatting sqref="AI27:AI28">
    <cfRule type="duplicateValues" dxfId="244" priority="192"/>
  </conditionalFormatting>
  <conditionalFormatting sqref="AI6:AI28">
    <cfRule type="duplicateValues" dxfId="243" priority="191"/>
  </conditionalFormatting>
  <conditionalFormatting sqref="AI6:AI28">
    <cfRule type="duplicateValues" dxfId="242" priority="182"/>
    <cfRule type="duplicateValues" dxfId="241" priority="183"/>
  </conditionalFormatting>
  <conditionalFormatting sqref="AI6 AI8 AI10 AI12 AI14 AI16 AI18 AI22:AI28">
    <cfRule type="duplicateValues" dxfId="240" priority="177"/>
  </conditionalFormatting>
  <conditionalFormatting sqref="AI6 AI8 AI10 AI12 AI14 AI16 AI18 AI22:AI28">
    <cfRule type="duplicateValues" dxfId="239" priority="175"/>
    <cfRule type="duplicateValues" dxfId="238" priority="176"/>
  </conditionalFormatting>
  <conditionalFormatting sqref="AH31:AH32">
    <cfRule type="duplicateValues" dxfId="237" priority="147"/>
  </conditionalFormatting>
  <conditionalFormatting sqref="AH31:AH32">
    <cfRule type="duplicateValues" dxfId="236" priority="144"/>
    <cfRule type="duplicateValues" dxfId="235" priority="145"/>
  </conditionalFormatting>
  <conditionalFormatting sqref="AI5:AI7">
    <cfRule type="duplicateValues" dxfId="234" priority="140"/>
  </conditionalFormatting>
  <conditionalFormatting sqref="AI6:AI7">
    <cfRule type="duplicateValues" dxfId="233" priority="139"/>
  </conditionalFormatting>
  <conditionalFormatting sqref="AI6:AI7">
    <cfRule type="duplicateValues" dxfId="232" priority="131"/>
    <cfRule type="duplicateValues" dxfId="231" priority="132"/>
  </conditionalFormatting>
  <conditionalFormatting sqref="AI6">
    <cfRule type="duplicateValues" dxfId="230" priority="126"/>
  </conditionalFormatting>
  <conditionalFormatting sqref="AI6">
    <cfRule type="duplicateValues" dxfId="229" priority="124"/>
    <cfRule type="duplicateValues" dxfId="228" priority="125"/>
  </conditionalFormatting>
  <conditionalFormatting sqref="C26:C30">
    <cfRule type="duplicateValues" dxfId="227" priority="56"/>
  </conditionalFormatting>
  <conditionalFormatting sqref="C5:C30">
    <cfRule type="duplicateValues" dxfId="226" priority="55"/>
  </conditionalFormatting>
  <conditionalFormatting sqref="C26:C29">
    <cfRule type="duplicateValues" dxfId="225" priority="54"/>
  </conditionalFormatting>
  <conditionalFormatting sqref="O5:O30">
    <cfRule type="duplicateValues" dxfId="224" priority="1"/>
  </conditionalFormatting>
  <pageMargins left="0.14000000000000001" right="0.15" top="0.18" bottom="0.24" header="7.0000000000000007E-2" footer="0.2"/>
  <pageSetup paperSize="9" orientation="landscape" horizontalDpi="4294967293" verticalDpi="0" r:id="rId1"/>
  <ignoredErrors>
    <ignoredError sqref="J6:J8 L6:L8 R6:R8 V6:V8 X6:X7" formula="1"/>
    <ignoredError sqref="P6:P8" formula="1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FF"/>
  </sheetPr>
  <dimension ref="A1:AN54"/>
  <sheetViews>
    <sheetView topLeftCell="A4" zoomScale="60" zoomScaleNormal="60" workbookViewId="0">
      <selection activeCell="T40" sqref="T40"/>
    </sheetView>
  </sheetViews>
  <sheetFormatPr baseColWidth="10" defaultRowHeight="15"/>
  <cols>
    <col min="1" max="1" width="7.42578125" style="90" customWidth="1"/>
    <col min="2" max="2" width="8.5703125" style="397" customWidth="1"/>
    <col min="3" max="3" width="32.7109375" style="90" customWidth="1"/>
    <col min="4" max="4" width="26" style="90" customWidth="1"/>
    <col min="5" max="5" width="14.85546875" style="90" customWidth="1"/>
    <col min="6" max="6" width="6.42578125" style="90" customWidth="1"/>
    <col min="7" max="7" width="6.28515625" style="90" customWidth="1"/>
    <col min="8" max="8" width="7.85546875" style="90" customWidth="1"/>
    <col min="9" max="9" width="30.5703125" style="90" customWidth="1"/>
    <col min="10" max="10" width="9" style="90" hidden="1" customWidth="1"/>
    <col min="11" max="11" width="10" style="90" customWidth="1"/>
    <col min="12" max="12" width="7.85546875" style="90" hidden="1" customWidth="1"/>
    <col min="13" max="14" width="6" style="90" customWidth="1"/>
    <col min="15" max="15" width="31" style="90" customWidth="1"/>
    <col min="16" max="16" width="6.42578125" style="90" hidden="1" customWidth="1"/>
    <col min="17" max="17" width="9.7109375" style="90" customWidth="1"/>
    <col min="18" max="18" width="7.85546875" style="90" hidden="1" customWidth="1"/>
    <col min="19" max="19" width="6" style="90" customWidth="1"/>
    <col min="20" max="20" width="7.7109375" style="90" customWidth="1"/>
    <col min="21" max="21" width="30.85546875" style="90" customWidth="1"/>
    <col min="22" max="22" width="8.140625" style="90" hidden="1" customWidth="1"/>
    <col min="23" max="23" width="9.28515625" style="90" customWidth="1"/>
    <col min="24" max="24" width="8.140625" style="90" hidden="1" customWidth="1"/>
    <col min="25" max="26" width="8.140625" style="90" customWidth="1"/>
    <col min="27" max="27" width="31.5703125" style="90" customWidth="1"/>
    <col min="28" max="28" width="10.85546875" style="90" customWidth="1"/>
    <col min="29" max="30" width="10.7109375" style="90" customWidth="1"/>
    <col min="31" max="31" width="9.5703125" style="90" customWidth="1"/>
    <col min="32" max="32" width="14.140625" style="90" customWidth="1"/>
    <col min="33" max="33" width="10.7109375" style="90" customWidth="1"/>
    <col min="34" max="34" width="12.85546875" style="90" customWidth="1"/>
    <col min="35" max="35" width="14.28515625" style="90" customWidth="1"/>
    <col min="36" max="36" width="31" style="90" customWidth="1"/>
    <col min="37" max="37" width="9.7109375" style="90" customWidth="1"/>
    <col min="38" max="38" width="9.85546875" style="90" customWidth="1"/>
    <col min="39" max="39" width="10" style="90" customWidth="1"/>
    <col min="40" max="40" width="31.42578125" style="90" customWidth="1"/>
    <col min="41" max="41" width="11.42578125" style="90" customWidth="1"/>
    <col min="42" max="42" width="9.7109375" style="90" customWidth="1"/>
    <col min="43" max="43" width="10.85546875" style="90" customWidth="1"/>
    <col min="44" max="16384" width="11.42578125" style="90"/>
  </cols>
  <sheetData>
    <row r="1" spans="1:40" ht="60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5"/>
      <c r="W1" s="224"/>
      <c r="X1" s="224"/>
      <c r="Y1" s="225"/>
      <c r="Z1" s="225"/>
      <c r="AA1" s="224"/>
      <c r="AB1" s="224"/>
      <c r="AC1" s="224"/>
      <c r="AD1" s="383"/>
      <c r="AE1" s="224"/>
      <c r="AF1" s="225"/>
      <c r="AG1" s="224"/>
      <c r="AH1" s="224"/>
      <c r="AI1" s="224"/>
      <c r="AJ1" s="13"/>
      <c r="AK1" s="13"/>
      <c r="AL1" s="224"/>
      <c r="AM1" s="224"/>
      <c r="AN1" s="13"/>
    </row>
    <row r="2" spans="1:40" ht="32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4"/>
      <c r="AG2" s="443"/>
      <c r="AH2" s="443"/>
      <c r="AI2" s="443"/>
      <c r="AJ2" s="13"/>
      <c r="AK2" s="13"/>
      <c r="AL2" s="443"/>
      <c r="AM2" s="443"/>
      <c r="AN2" s="13"/>
    </row>
    <row r="3" spans="1:40" ht="24.95" customHeight="1" thickBot="1">
      <c r="A3" s="2"/>
      <c r="B3" s="24"/>
      <c r="C3" s="3"/>
      <c r="D3" s="3"/>
      <c r="E3" s="440" t="s">
        <v>16</v>
      </c>
      <c r="F3" s="3"/>
      <c r="G3" s="443"/>
      <c r="H3" s="443"/>
      <c r="I3" s="11" t="s">
        <v>6</v>
      </c>
      <c r="J3" s="224"/>
      <c r="K3" s="224"/>
      <c r="L3" s="224"/>
      <c r="M3" s="12"/>
      <c r="N3" s="12"/>
      <c r="O3" s="11" t="s">
        <v>7</v>
      </c>
      <c r="P3" s="224"/>
      <c r="Q3" s="224"/>
      <c r="R3" s="224"/>
      <c r="S3" s="225"/>
      <c r="T3" s="12"/>
      <c r="U3" s="11" t="s">
        <v>8</v>
      </c>
      <c r="V3" s="27"/>
      <c r="W3" s="224"/>
      <c r="X3" s="224"/>
      <c r="Y3" s="224"/>
      <c r="Z3" s="224"/>
      <c r="AB3" s="496" t="s">
        <v>22</v>
      </c>
      <c r="AC3" s="497"/>
      <c r="AD3" s="498"/>
      <c r="AE3"/>
      <c r="AF3" s="91"/>
      <c r="AG3" s="91"/>
      <c r="AH3" s="89"/>
      <c r="AI3" s="493" t="s">
        <v>13</v>
      </c>
      <c r="AJ3" s="494"/>
      <c r="AK3" s="494"/>
      <c r="AL3" s="494"/>
      <c r="AM3" s="495"/>
    </row>
    <row r="4" spans="1:40" ht="24.95" customHeight="1" thickBot="1">
      <c r="A4" s="93"/>
      <c r="B4" s="389" t="s">
        <v>130</v>
      </c>
      <c r="C4" s="476" t="s">
        <v>125</v>
      </c>
      <c r="D4" s="95" t="s">
        <v>15</v>
      </c>
      <c r="E4" s="433" t="s">
        <v>90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24"/>
      <c r="Z4" s="224"/>
      <c r="AA4" s="387" t="s">
        <v>1</v>
      </c>
      <c r="AB4" s="257" t="s">
        <v>2</v>
      </c>
      <c r="AC4" s="259" t="s">
        <v>3</v>
      </c>
      <c r="AD4" s="465" t="s">
        <v>12</v>
      </c>
      <c r="AE4"/>
      <c r="AF4" s="97" t="s">
        <v>4</v>
      </c>
      <c r="AG4" s="384"/>
      <c r="AH4" s="305" t="s">
        <v>21</v>
      </c>
      <c r="AI4" s="320" t="s">
        <v>17</v>
      </c>
      <c r="AJ4" s="387" t="s">
        <v>1</v>
      </c>
      <c r="AK4" s="398" t="s">
        <v>2</v>
      </c>
      <c r="AL4" s="386" t="s">
        <v>3</v>
      </c>
      <c r="AM4" s="309" t="s">
        <v>12</v>
      </c>
    </row>
    <row r="5" spans="1:40" ht="24.95" customHeight="1">
      <c r="A5" s="98">
        <v>1</v>
      </c>
      <c r="B5" s="390"/>
      <c r="C5" s="265"/>
      <c r="D5" s="266"/>
      <c r="E5" s="434"/>
      <c r="G5" s="437">
        <v>1</v>
      </c>
      <c r="H5" s="503">
        <v>1</v>
      </c>
      <c r="I5" s="45" t="str">
        <f t="shared" ref="I5:I32" si="0">IF(ISNA(MATCH(G5,$E$5:$E$32,0)),"",INDEX($C$5:$C$32,MATCH(G5,$E$5:$E$32,0)))</f>
        <v/>
      </c>
      <c r="J5" s="45">
        <f>IF(K5+K6=0,0,IF(K5=K6,2,IF(K5&lt;K6,1,3)))</f>
        <v>0</v>
      </c>
      <c r="K5" s="150"/>
      <c r="L5" s="45">
        <f>SUM(K5-K6)</f>
        <v>0</v>
      </c>
      <c r="M5" s="1"/>
      <c r="N5" s="491">
        <v>14</v>
      </c>
      <c r="O5" s="17" t="str">
        <f>IF(K5=K6," ",IF(K5&gt;K6,I5,I6))</f>
        <v xml:space="preserve"> </v>
      </c>
      <c r="P5" s="130">
        <f>IF(Q5+Q6=0,0,IF(Q5=Q6,2,IF(Q5&lt;Q6,1,3)))</f>
        <v>0</v>
      </c>
      <c r="Q5" s="150"/>
      <c r="R5" s="55">
        <f>SUM(Q5-Q6)</f>
        <v>0</v>
      </c>
      <c r="S5" s="1"/>
      <c r="T5" s="491">
        <v>7</v>
      </c>
      <c r="U5" s="28" t="str">
        <f>IF(Q5=Q6," ",IF(Q5&gt;Q6,O5,O6))</f>
        <v xml:space="preserve"> </v>
      </c>
      <c r="V5" s="130">
        <f>IF(W5+W6=0,0,IF(W5=W6,2,IF(W5&lt;W6,1,3)))</f>
        <v>0</v>
      </c>
      <c r="W5" s="150"/>
      <c r="X5" s="227">
        <f>SUM(W5-W6)</f>
        <v>0</v>
      </c>
      <c r="Y5" s="224"/>
      <c r="Z5" s="14">
        <v>1</v>
      </c>
      <c r="AA5" s="8" t="str">
        <f>+I5</f>
        <v/>
      </c>
      <c r="AB5" s="153">
        <f>SUM(IFERROR(VLOOKUP(AA5,I$5:L$32,2,0),0),IFERROR(VLOOKUP(AA5,O$5:R$32,2,0),0),IFERROR(VLOOKUP(AA5,U$5:X$32,2,0),0))</f>
        <v>0</v>
      </c>
      <c r="AC5" s="153">
        <f>SUM(IFERROR(VLOOKUP(AA5,I$5:L$32,4,0),0),IFERROR(VLOOKUP(AA5,O$5:R$32,4,0),0),IFERROR(VLOOKUP(AA5,U$5:X$32,4,0),0))</f>
        <v>0</v>
      </c>
      <c r="AD5" s="258">
        <f>SUM(IFERROR(VLOOKUP(AA5,I$5:L$32,3,0),0),IFERROR(VLOOKUP(AA5,O$5:R$32,3,0),0),IFERROR(VLOOKUP(AA5,U$5:X$32,3,0),0))</f>
        <v>0</v>
      </c>
      <c r="AE5"/>
      <c r="AF5" s="256" t="str">
        <f>IF(OR(AA5="",AB5="",AC5="",AD5=""),"",RANK(AB5,$AB$5:$AB$32)+SUM(-AC5/100)-(+AD5/10000)+COUNTIF(AA$5:AA$32,"&lt;="&amp;AA5+1)/1000000+ROW()/100000000)</f>
        <v/>
      </c>
      <c r="AG5"/>
      <c r="AH5" s="374" t="str">
        <f>IF(AA5="","",SMALL(AF$5:AF$32,ROWS(AB$5:AB5)))</f>
        <v/>
      </c>
      <c r="AI5" s="87" t="str">
        <f>IF(AH5="","",1)</f>
        <v/>
      </c>
      <c r="AJ5" s="399" t="str">
        <f t="shared" ref="AJ5:AJ32" si="1">IF(OR(AA5="",AB5=""),"",INDEX($AA$5:$AA$32,MATCH(AH5,$AF$5:$AF$32,0)))</f>
        <v/>
      </c>
      <c r="AK5" s="84" t="str">
        <f t="shared" ref="AK5:AK32" si="2">IF(AA5="","",INDEX($AB$5:$AB$32,MATCH(AH5,$AF$5:$AF$32,0)))</f>
        <v/>
      </c>
      <c r="AL5" s="339" t="str">
        <f t="shared" ref="AL5:AL32" si="3">IF(AA5="","",INDEX($AC$5:$AC$32,MATCH(AH5,$AF$5:$AF$32,0)))</f>
        <v/>
      </c>
      <c r="AM5" s="371" t="str">
        <f t="shared" ref="AM5:AM32" si="4">IF(AA5="","",INDEX($AD$5:$AD$32,MATCH(AH5,$AF$5:$AF$32,0)))</f>
        <v/>
      </c>
    </row>
    <row r="6" spans="1:40" ht="24.95" customHeight="1" thickBot="1">
      <c r="A6" s="7">
        <v>2</v>
      </c>
      <c r="B6" s="391"/>
      <c r="C6" s="267"/>
      <c r="D6" s="268"/>
      <c r="E6" s="435"/>
      <c r="G6" s="438">
        <v>2</v>
      </c>
      <c r="H6" s="504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1"/>
      <c r="N6" s="492"/>
      <c r="O6" s="18" t="str">
        <f>IF(K7=K8," ",IF(K7&gt;K8,I7,I8))</f>
        <v xml:space="preserve"> </v>
      </c>
      <c r="P6" s="131">
        <f>IF(Q5+Q6=0,0,IF(Q5=Q6,2,IF(Q5&gt;Q6,1,3)))</f>
        <v>0</v>
      </c>
      <c r="Q6" s="151"/>
      <c r="R6" s="56">
        <f>SUM(Q6-Q5)</f>
        <v>0</v>
      </c>
      <c r="S6" s="1"/>
      <c r="T6" s="492"/>
      <c r="U6" s="33" t="str">
        <f>IF(Q7=Q8," ",IF(Q7&gt;Q8,O7,O8))</f>
        <v xml:space="preserve"> </v>
      </c>
      <c r="V6" s="131">
        <f>IF(W5+W6=0,0,IF(W5=W6,2,IF(W5&gt;W6,1,3)))</f>
        <v>0</v>
      </c>
      <c r="W6" s="151"/>
      <c r="X6" s="228">
        <f>SUM(W6-W5)</f>
        <v>0</v>
      </c>
      <c r="Y6" s="224"/>
      <c r="Z6" s="15">
        <v>2</v>
      </c>
      <c r="AA6" s="181" t="str">
        <f t="shared" ref="AA6:AA7" si="5">+I6</f>
        <v/>
      </c>
      <c r="AB6" s="153">
        <f t="shared" ref="AB6:AB32" si="6">SUM(IFERROR(VLOOKUP(AA6,I$5:L$32,2,0),0),IFERROR(VLOOKUP(AA6,O$5:R$32,2,0),0),IFERROR(VLOOKUP(AA6,U$5:X$32,2,0),0))</f>
        <v>0</v>
      </c>
      <c r="AC6" s="153">
        <f t="shared" ref="AC6:AC32" si="7">SUM(IFERROR(VLOOKUP(AA6,I$5:L$32,4,0),0),IFERROR(VLOOKUP(AA6,O$5:R$32,4,0),0),IFERROR(VLOOKUP(AA6,U$5:X$32,4,0),0))</f>
        <v>0</v>
      </c>
      <c r="AD6" s="258">
        <f t="shared" ref="AD6:AD32" si="8">SUM(IFERROR(VLOOKUP(AA6,I$5:L$32,3,0),0),IFERROR(VLOOKUP(AA6,O$5:R$32,3,0),0),IFERROR(VLOOKUP(AA6,U$5:X$32,3,0),0))</f>
        <v>0</v>
      </c>
      <c r="AE6"/>
      <c r="AF6" s="256" t="str">
        <f t="shared" ref="AF6:AF32" si="9">IF(OR(AA6="",AB6="",AC6="",AD6=""),"",RANK(AB6,$AB$5:$AB$32)+SUM(-AC6/100)-(+AD6/10000)+COUNTIF(AA$5:AA$32,"&lt;="&amp;AA6+1)/1000000+ROW()/100000000)</f>
        <v/>
      </c>
      <c r="AG6"/>
      <c r="AH6" s="374" t="str">
        <f>IF(AA6="","",SMALL(AF$5:AF$32,ROWS(AB$5:AB6)))</f>
        <v/>
      </c>
      <c r="AI6" s="70" t="str">
        <f>IF(AH6="","",IF(AND(AK5=AK6,AL5=AL6,AM5=AM6),AI5,$AI$5+1))</f>
        <v/>
      </c>
      <c r="AJ6" s="399" t="str">
        <f t="shared" si="1"/>
        <v/>
      </c>
      <c r="AK6" s="85" t="str">
        <f t="shared" si="2"/>
        <v/>
      </c>
      <c r="AL6" s="205" t="str">
        <f t="shared" si="3"/>
        <v/>
      </c>
      <c r="AM6" s="372" t="str">
        <f t="shared" si="4"/>
        <v/>
      </c>
    </row>
    <row r="7" spans="1:40" ht="24.95" customHeight="1">
      <c r="A7" s="7">
        <v>3</v>
      </c>
      <c r="B7" s="391"/>
      <c r="C7" s="267"/>
      <c r="D7" s="268"/>
      <c r="E7" s="435"/>
      <c r="G7" s="438">
        <v>3</v>
      </c>
      <c r="H7" s="503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1"/>
      <c r="N7" s="491">
        <v>13</v>
      </c>
      <c r="O7" s="17" t="str">
        <f>IF(K9=K10," ",IF(K9&gt;K10,I9,I10))</f>
        <v xml:space="preserve"> </v>
      </c>
      <c r="P7" s="130">
        <f>IF(Q7+Q8=0,0,IF(Q7=Q8,2,IF(Q7&lt;Q8,1,3)))</f>
        <v>0</v>
      </c>
      <c r="Q7" s="150"/>
      <c r="R7" s="132">
        <f t="shared" ref="R7" si="11">SUM(Q7-Q8)</f>
        <v>0</v>
      </c>
      <c r="S7" s="1"/>
      <c r="T7" s="491">
        <v>6</v>
      </c>
      <c r="U7" s="17" t="str">
        <f>IF(Q9=Q10," ",IF(Q9&gt;Q10,O9,O10))</f>
        <v xml:space="preserve"> </v>
      </c>
      <c r="V7" s="130">
        <f>IF(W7+W8=0,0,IF(W7=W8,2,IF(W7&lt;W8,1,3)))</f>
        <v>0</v>
      </c>
      <c r="W7" s="150"/>
      <c r="X7" s="226">
        <f t="shared" ref="X7" si="12">SUM(W7-W8)</f>
        <v>0</v>
      </c>
      <c r="Y7" s="224"/>
      <c r="Z7" s="15">
        <v>3</v>
      </c>
      <c r="AA7" s="181" t="str">
        <f t="shared" si="5"/>
        <v/>
      </c>
      <c r="AB7" s="153">
        <f t="shared" si="6"/>
        <v>0</v>
      </c>
      <c r="AC7" s="153">
        <f t="shared" si="7"/>
        <v>0</v>
      </c>
      <c r="AD7" s="258">
        <f t="shared" si="8"/>
        <v>0</v>
      </c>
      <c r="AE7"/>
      <c r="AF7" s="256" t="str">
        <f t="shared" si="9"/>
        <v/>
      </c>
      <c r="AG7"/>
      <c r="AH7" s="374" t="str">
        <f>IF(AA7="","",SMALL(AF$5:AF$32,ROWS(AB$5:AB7)))</f>
        <v/>
      </c>
      <c r="AI7" s="70" t="str">
        <f>IF(AH7="","",IF(AND(AK6=AK7,AL6=AL7,AM6=AM7),AI6,$AI$5+2))</f>
        <v/>
      </c>
      <c r="AJ7" s="399" t="str">
        <f t="shared" si="1"/>
        <v/>
      </c>
      <c r="AK7" s="85" t="str">
        <f t="shared" si="2"/>
        <v/>
      </c>
      <c r="AL7" s="205" t="str">
        <f t="shared" si="3"/>
        <v/>
      </c>
      <c r="AM7" s="372" t="str">
        <f t="shared" si="4"/>
        <v/>
      </c>
    </row>
    <row r="8" spans="1:40" ht="24.95" customHeight="1" thickBot="1">
      <c r="A8" s="7">
        <v>4</v>
      </c>
      <c r="B8" s="391"/>
      <c r="C8" s="267"/>
      <c r="D8" s="268"/>
      <c r="E8" s="435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1"/>
      <c r="N8" s="492"/>
      <c r="O8" s="18" t="str">
        <f>IF(K11=K12," ",IF(K11&gt;K12,I11,I12))</f>
        <v xml:space="preserve"> </v>
      </c>
      <c r="P8" s="131">
        <f>IF(Q7+Q8=0,0,IF(Q7=Q8,2,IF(Q7&gt;Q8,1,3)))</f>
        <v>0</v>
      </c>
      <c r="Q8" s="151"/>
      <c r="R8" s="56">
        <f t="shared" ref="R8" si="14">SUM(Q8-Q7)</f>
        <v>0</v>
      </c>
      <c r="S8" s="1"/>
      <c r="T8" s="492"/>
      <c r="U8" s="33" t="str">
        <f>IF(Q11=Q12," ",IF(Q11&gt;Q12,O11,O12))</f>
        <v xml:space="preserve"> </v>
      </c>
      <c r="V8" s="131">
        <f>IF(W7+W8=0,0,IF(W7=W8,2,IF(W7&gt;W8,1,3)))</f>
        <v>0</v>
      </c>
      <c r="W8" s="151"/>
      <c r="X8" s="228">
        <f t="shared" ref="X8" si="15">SUM(W8-W7)</f>
        <v>0</v>
      </c>
      <c r="Y8" s="224"/>
      <c r="Z8" s="15">
        <v>4</v>
      </c>
      <c r="AA8" s="181" t="str">
        <f t="shared" ref="AA8:AA32" si="16">+I8</f>
        <v/>
      </c>
      <c r="AB8" s="153">
        <f t="shared" si="6"/>
        <v>0</v>
      </c>
      <c r="AC8" s="153">
        <f t="shared" si="7"/>
        <v>0</v>
      </c>
      <c r="AD8" s="258">
        <f t="shared" si="8"/>
        <v>0</v>
      </c>
      <c r="AE8"/>
      <c r="AF8" s="256" t="str">
        <f t="shared" si="9"/>
        <v/>
      </c>
      <c r="AG8"/>
      <c r="AH8" s="374" t="str">
        <f>IF(AA8="","",SMALL(AF$5:AF$32,ROWS(AB$5:AB8)))</f>
        <v/>
      </c>
      <c r="AI8" s="70" t="str">
        <f>IF(AH8="","",IF(AND(AK7=AK8,AL7=AL8,AM7=AM8),AI7,$AI$5+3))</f>
        <v/>
      </c>
      <c r="AJ8" s="399" t="str">
        <f t="shared" si="1"/>
        <v/>
      </c>
      <c r="AK8" s="85" t="str">
        <f t="shared" si="2"/>
        <v/>
      </c>
      <c r="AL8" s="205" t="str">
        <f t="shared" si="3"/>
        <v/>
      </c>
      <c r="AM8" s="372" t="str">
        <f t="shared" si="4"/>
        <v/>
      </c>
    </row>
    <row r="9" spans="1:40" ht="24.95" customHeight="1">
      <c r="A9" s="7">
        <v>5</v>
      </c>
      <c r="B9" s="391"/>
      <c r="C9" s="267"/>
      <c r="D9" s="268"/>
      <c r="E9" s="435"/>
      <c r="G9" s="438">
        <v>5</v>
      </c>
      <c r="H9" s="503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7">SUM(K9-K10)</f>
        <v>0</v>
      </c>
      <c r="M9" s="1"/>
      <c r="N9" s="491">
        <v>12</v>
      </c>
      <c r="O9" s="17" t="str">
        <f>IF(K13=K14," ",IF(K13&gt;K14,I13,I14))</f>
        <v xml:space="preserve"> </v>
      </c>
      <c r="P9" s="130">
        <f>IF(Q9+Q10=0,0,IF(Q9=Q10,2,IF(Q9&lt;Q10,1,3)))</f>
        <v>0</v>
      </c>
      <c r="Q9" s="150"/>
      <c r="R9" s="132">
        <f t="shared" ref="R9" si="18">SUM(Q9-Q10)</f>
        <v>0</v>
      </c>
      <c r="S9" s="1"/>
      <c r="T9" s="491">
        <v>5</v>
      </c>
      <c r="U9" s="75" t="str">
        <f>IF(Q13=Q14," ",IF(Q13&gt;Q14,O13,O14))</f>
        <v xml:space="preserve"> </v>
      </c>
      <c r="V9" s="130">
        <f>IF(W9+W10=0,0,IF(W9=W10,2,IF(W9&lt;W10,1,3)))</f>
        <v>0</v>
      </c>
      <c r="W9" s="150"/>
      <c r="X9" s="226">
        <f t="shared" ref="X9" si="19">SUM(W9-W10)</f>
        <v>0</v>
      </c>
      <c r="Y9" s="224"/>
      <c r="Z9" s="15">
        <v>5</v>
      </c>
      <c r="AA9" s="181" t="str">
        <f t="shared" si="16"/>
        <v/>
      </c>
      <c r="AB9" s="153">
        <f t="shared" si="6"/>
        <v>0</v>
      </c>
      <c r="AC9" s="153">
        <f t="shared" si="7"/>
        <v>0</v>
      </c>
      <c r="AD9" s="258">
        <f t="shared" si="8"/>
        <v>0</v>
      </c>
      <c r="AE9"/>
      <c r="AF9" s="256" t="str">
        <f t="shared" si="9"/>
        <v/>
      </c>
      <c r="AG9"/>
      <c r="AH9" s="374" t="str">
        <f>IF(AA9="","",SMALL(AF$5:AF$32,ROWS(AB$5:AB9)))</f>
        <v/>
      </c>
      <c r="AI9" s="70" t="str">
        <f>IF(AH9="","",IF(AND(AK8=AK9,AL8=AL9,AM8=AM9),AI8,$AI$5+4))</f>
        <v/>
      </c>
      <c r="AJ9" s="399" t="str">
        <f t="shared" si="1"/>
        <v/>
      </c>
      <c r="AK9" s="85" t="str">
        <f t="shared" si="2"/>
        <v/>
      </c>
      <c r="AL9" s="205" t="str">
        <f t="shared" si="3"/>
        <v/>
      </c>
      <c r="AM9" s="372" t="str">
        <f t="shared" si="4"/>
        <v/>
      </c>
    </row>
    <row r="10" spans="1:40" ht="24.95" customHeight="1" thickBot="1">
      <c r="A10" s="7">
        <v>6</v>
      </c>
      <c r="B10" s="391"/>
      <c r="C10" s="267"/>
      <c r="D10" s="268"/>
      <c r="E10" s="435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20">SUM(K10-K9)</f>
        <v>0</v>
      </c>
      <c r="M10" s="1"/>
      <c r="N10" s="492"/>
      <c r="O10" s="18" t="str">
        <f>IF(K15=K16," ",IF(K15&gt;K16,I15,I16))</f>
        <v xml:space="preserve"> </v>
      </c>
      <c r="P10" s="131">
        <f>IF(Q9+Q10=0,0,IF(Q9=Q10,2,IF(Q9&gt;Q10,1,3)))</f>
        <v>0</v>
      </c>
      <c r="Q10" s="151"/>
      <c r="R10" s="56">
        <f t="shared" ref="R10" si="21">SUM(Q10-Q9)</f>
        <v>0</v>
      </c>
      <c r="S10" s="1"/>
      <c r="T10" s="492"/>
      <c r="U10" s="122" t="str">
        <f>IF(Q15=Q16," ",IF(Q15&gt;Q16,O15,O16))</f>
        <v xml:space="preserve"> </v>
      </c>
      <c r="V10" s="133">
        <f>IF(W9+W10=0,0,IF(W9=W10,2,IF(W9&gt;W10,1,3)))</f>
        <v>0</v>
      </c>
      <c r="W10" s="151"/>
      <c r="X10" s="230">
        <f t="shared" ref="X10" si="22">SUM(W10-W9)</f>
        <v>0</v>
      </c>
      <c r="Y10" s="224"/>
      <c r="Z10" s="15">
        <v>6</v>
      </c>
      <c r="AA10" s="181" t="str">
        <f t="shared" si="16"/>
        <v/>
      </c>
      <c r="AB10" s="153">
        <f t="shared" si="6"/>
        <v>0</v>
      </c>
      <c r="AC10" s="153">
        <f t="shared" si="7"/>
        <v>0</v>
      </c>
      <c r="AD10" s="258">
        <f t="shared" si="8"/>
        <v>0</v>
      </c>
      <c r="AE10"/>
      <c r="AF10" s="256" t="str">
        <f t="shared" si="9"/>
        <v/>
      </c>
      <c r="AG10"/>
      <c r="AH10" s="374" t="str">
        <f>IF(AA10="","",SMALL(AF$5:AF$32,ROWS(AB$5:AB10)))</f>
        <v/>
      </c>
      <c r="AI10" s="70" t="str">
        <f>IF(AH10="","",IF(AND(AK9=AK10,AL9=AL10,AM9=AM10),AI9,$AI$5+5))</f>
        <v/>
      </c>
      <c r="AJ10" s="399" t="str">
        <f t="shared" si="1"/>
        <v/>
      </c>
      <c r="AK10" s="85" t="str">
        <f t="shared" si="2"/>
        <v/>
      </c>
      <c r="AL10" s="205" t="str">
        <f t="shared" si="3"/>
        <v/>
      </c>
      <c r="AM10" s="372" t="str">
        <f t="shared" si="4"/>
        <v/>
      </c>
    </row>
    <row r="11" spans="1:40" ht="24.95" customHeight="1">
      <c r="A11" s="7">
        <v>7</v>
      </c>
      <c r="B11" s="391"/>
      <c r="C11" s="267"/>
      <c r="D11" s="268"/>
      <c r="E11" s="435"/>
      <c r="G11" s="438">
        <v>7</v>
      </c>
      <c r="H11" s="503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3">SUM(K11-K12)</f>
        <v>0</v>
      </c>
      <c r="M11" s="1"/>
      <c r="N11" s="491">
        <v>11</v>
      </c>
      <c r="O11" s="17" t="str">
        <f>IF(K17=K18," ",IF(K17&gt;K18,I17,I18))</f>
        <v xml:space="preserve"> </v>
      </c>
      <c r="P11" s="130">
        <f>IF(Q11+Q12=0,0,IF(Q11=Q12,2,IF(Q11&lt;Q12,1,3)))</f>
        <v>0</v>
      </c>
      <c r="Q11" s="150"/>
      <c r="R11" s="132">
        <f t="shared" ref="R11" si="24">SUM(Q11-Q12)</f>
        <v>0</v>
      </c>
      <c r="S11" s="1"/>
      <c r="T11" s="508">
        <v>4</v>
      </c>
      <c r="U11" s="75" t="str">
        <f>IF(Q17=Q18," ",IF(Q17&gt;Q18,O17,O18))</f>
        <v xml:space="preserve"> </v>
      </c>
      <c r="V11" s="130">
        <f>IF(W11+W12=0,0,IF(W11=W12,2,IF(W11&lt;W12,1,3)))</f>
        <v>0</v>
      </c>
      <c r="W11" s="150"/>
      <c r="X11" s="226">
        <f t="shared" ref="X11" si="25">SUM(W11-W12)</f>
        <v>0</v>
      </c>
      <c r="Y11" s="224"/>
      <c r="Z11" s="15">
        <v>7</v>
      </c>
      <c r="AA11" s="181" t="str">
        <f t="shared" si="16"/>
        <v/>
      </c>
      <c r="AB11" s="153">
        <f t="shared" si="6"/>
        <v>0</v>
      </c>
      <c r="AC11" s="153">
        <f t="shared" si="7"/>
        <v>0</v>
      </c>
      <c r="AD11" s="258">
        <f t="shared" si="8"/>
        <v>0</v>
      </c>
      <c r="AE11"/>
      <c r="AF11" s="256" t="str">
        <f t="shared" si="9"/>
        <v/>
      </c>
      <c r="AG11"/>
      <c r="AH11" s="374" t="str">
        <f>IF(AA11="","",SMALL(AF$5:AF$32,ROWS(AB$5:AB11)))</f>
        <v/>
      </c>
      <c r="AI11" s="70" t="str">
        <f>IF(AH11="","",IF(AND(AK10=AK11,AL10=AL11,AM10=AM11),AI10,$AI$5+6))</f>
        <v/>
      </c>
      <c r="AJ11" s="399" t="str">
        <f t="shared" si="1"/>
        <v/>
      </c>
      <c r="AK11" s="85" t="str">
        <f t="shared" si="2"/>
        <v/>
      </c>
      <c r="AL11" s="205" t="str">
        <f t="shared" si="3"/>
        <v/>
      </c>
      <c r="AM11" s="372" t="str">
        <f t="shared" si="4"/>
        <v/>
      </c>
    </row>
    <row r="12" spans="1:40" ht="24.95" customHeight="1" thickBot="1">
      <c r="A12" s="7">
        <v>8</v>
      </c>
      <c r="B12" s="391"/>
      <c r="C12" s="267"/>
      <c r="D12" s="268"/>
      <c r="E12" s="435"/>
      <c r="G12" s="438">
        <v>8</v>
      </c>
      <c r="H12" s="504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6">SUM(K12-K11)</f>
        <v>0</v>
      </c>
      <c r="M12" s="1"/>
      <c r="N12" s="492"/>
      <c r="O12" s="18" t="str">
        <f>IF(K19=K20," ",IF(K19&gt;K20,I19,I20))</f>
        <v xml:space="preserve"> </v>
      </c>
      <c r="P12" s="135">
        <f>IF(Q11+Q12=0,0,IF(Q11=Q12,2,IF(Q11&gt;Q12,1,3)))</f>
        <v>0</v>
      </c>
      <c r="Q12" s="151"/>
      <c r="R12" s="56">
        <f t="shared" ref="R12" si="27">SUM(Q12-Q11)</f>
        <v>0</v>
      </c>
      <c r="S12" s="1"/>
      <c r="T12" s="507"/>
      <c r="U12" s="102" t="str">
        <f>IF(Q5=Q6," ",IF(Q5&lt;Q6,O5,O6))</f>
        <v xml:space="preserve"> </v>
      </c>
      <c r="V12" s="135">
        <f>IF(W11+W12=0,0,IF(W11=W12,2,IF(W11&gt;W12,1,3)))</f>
        <v>0</v>
      </c>
      <c r="W12" s="151"/>
      <c r="X12" s="228">
        <f t="shared" ref="X12" si="28">SUM(W12-W11)</f>
        <v>0</v>
      </c>
      <c r="Y12" s="224"/>
      <c r="Z12" s="15">
        <v>8</v>
      </c>
      <c r="AA12" s="181" t="str">
        <f t="shared" si="16"/>
        <v/>
      </c>
      <c r="AB12" s="153">
        <f t="shared" si="6"/>
        <v>0</v>
      </c>
      <c r="AC12" s="153">
        <f t="shared" si="7"/>
        <v>0</v>
      </c>
      <c r="AD12" s="258">
        <f t="shared" si="8"/>
        <v>0</v>
      </c>
      <c r="AE12"/>
      <c r="AF12" s="256" t="str">
        <f t="shared" si="9"/>
        <v/>
      </c>
      <c r="AG12"/>
      <c r="AH12" s="374" t="str">
        <f>IF(AA12="","",SMALL(AF$5:AF$32,ROWS(AB$5:AB12)))</f>
        <v/>
      </c>
      <c r="AI12" s="70" t="str">
        <f>IF(AH12="","",IF(AND(AK11=AK12,AL11=AL12,AM11=AM12),AI11,$AI$5+7))</f>
        <v/>
      </c>
      <c r="AJ12" s="399" t="str">
        <f t="shared" si="1"/>
        <v/>
      </c>
      <c r="AK12" s="85" t="str">
        <f t="shared" si="2"/>
        <v/>
      </c>
      <c r="AL12" s="205" t="str">
        <f t="shared" si="3"/>
        <v/>
      </c>
      <c r="AM12" s="372" t="str">
        <f t="shared" si="4"/>
        <v/>
      </c>
    </row>
    <row r="13" spans="1:40" ht="24.95" customHeight="1">
      <c r="A13" s="7">
        <v>9</v>
      </c>
      <c r="B13" s="391"/>
      <c r="C13" s="267"/>
      <c r="D13" s="268"/>
      <c r="E13" s="435"/>
      <c r="G13" s="438">
        <v>9</v>
      </c>
      <c r="H13" s="503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9">SUM(K13-K14)</f>
        <v>0</v>
      </c>
      <c r="M13" s="1"/>
      <c r="N13" s="491">
        <v>10</v>
      </c>
      <c r="O13" s="75" t="str">
        <f>IF(K21=K22," ",IF(K21&gt;K22,I21,I22))</f>
        <v xml:space="preserve"> </v>
      </c>
      <c r="P13" s="130">
        <f>IF(Q13+Q14=0,0,IF(Q13=Q14,2,IF(Q13&lt;Q14,1,3)))</f>
        <v>0</v>
      </c>
      <c r="Q13" s="150"/>
      <c r="R13" s="55">
        <f>SUM(Q13-Q14)</f>
        <v>0</v>
      </c>
      <c r="S13" s="1"/>
      <c r="T13" s="508">
        <v>3</v>
      </c>
      <c r="U13" s="104" t="str">
        <f>IF(Q7=Q8," ",IF(Q7&lt;Q8,O7,O8))</f>
        <v xml:space="preserve"> </v>
      </c>
      <c r="V13" s="136">
        <f>IF(W13+W14=0,0,IF(W13=W14,2,IF(W13&lt;W14,1,3)))</f>
        <v>0</v>
      </c>
      <c r="W13" s="150"/>
      <c r="X13" s="229">
        <f t="shared" ref="X13" si="30">SUM(W13-W14)</f>
        <v>0</v>
      </c>
      <c r="Y13" s="224"/>
      <c r="Z13" s="15">
        <v>9</v>
      </c>
      <c r="AA13" s="181" t="str">
        <f t="shared" si="16"/>
        <v/>
      </c>
      <c r="AB13" s="153">
        <f t="shared" si="6"/>
        <v>0</v>
      </c>
      <c r="AC13" s="153">
        <f t="shared" si="7"/>
        <v>0</v>
      </c>
      <c r="AD13" s="258">
        <f t="shared" si="8"/>
        <v>0</v>
      </c>
      <c r="AE13"/>
      <c r="AF13" s="256" t="str">
        <f t="shared" si="9"/>
        <v/>
      </c>
      <c r="AG13"/>
      <c r="AH13" s="374" t="str">
        <f>IF(AA13="","",SMALL(AF$5:AF$32,ROWS(AB$5:AB13)))</f>
        <v/>
      </c>
      <c r="AI13" s="70" t="str">
        <f>IF(AH13="","",IF(AND(AK12=AK13,AL12=AL13,AM12=AM13),AI12,$AI$5+8))</f>
        <v/>
      </c>
      <c r="AJ13" s="399" t="str">
        <f t="shared" si="1"/>
        <v/>
      </c>
      <c r="AK13" s="85" t="str">
        <f t="shared" si="2"/>
        <v/>
      </c>
      <c r="AL13" s="205" t="str">
        <f t="shared" si="3"/>
        <v/>
      </c>
      <c r="AM13" s="372" t="str">
        <f t="shared" si="4"/>
        <v/>
      </c>
    </row>
    <row r="14" spans="1:40" ht="24.95" customHeight="1" thickBot="1">
      <c r="A14" s="7">
        <v>10</v>
      </c>
      <c r="B14" s="391"/>
      <c r="C14" s="267"/>
      <c r="D14" s="268"/>
      <c r="E14" s="435"/>
      <c r="G14" s="438">
        <v>10</v>
      </c>
      <c r="H14" s="504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1"/>
      <c r="N14" s="492"/>
      <c r="O14" s="129" t="str">
        <f>IF(K23=K24," ",IF(K23&gt;K24,I23,I24))</f>
        <v xml:space="preserve"> </v>
      </c>
      <c r="P14" s="135">
        <f>IF(Q13+Q14=0,0,IF(Q13=Q14,2,IF(Q13&gt;Q14,1,3)))</f>
        <v>0</v>
      </c>
      <c r="Q14" s="151"/>
      <c r="R14" s="56">
        <f>SUM(Q14-Q13)</f>
        <v>0</v>
      </c>
      <c r="S14" s="1"/>
      <c r="T14" s="507"/>
      <c r="U14" s="105" t="str">
        <f>IF(Q9=Q10," ",IF(Q9&lt;Q10,O9,O10))</f>
        <v xml:space="preserve"> </v>
      </c>
      <c r="V14" s="133">
        <f>IF(W13+W14=0,0,IF(W13=W14,2,IF(W13&gt;W14,1,3)))</f>
        <v>0</v>
      </c>
      <c r="W14" s="151"/>
      <c r="X14" s="230">
        <f t="shared" ref="X14" si="32">SUM(W14-W13)</f>
        <v>0</v>
      </c>
      <c r="Y14" s="224"/>
      <c r="Z14" s="15">
        <v>10</v>
      </c>
      <c r="AA14" s="181" t="str">
        <f t="shared" si="16"/>
        <v/>
      </c>
      <c r="AB14" s="153">
        <f t="shared" si="6"/>
        <v>0</v>
      </c>
      <c r="AC14" s="153">
        <f t="shared" si="7"/>
        <v>0</v>
      </c>
      <c r="AD14" s="258">
        <f t="shared" si="8"/>
        <v>0</v>
      </c>
      <c r="AE14"/>
      <c r="AF14" s="256" t="str">
        <f t="shared" si="9"/>
        <v/>
      </c>
      <c r="AG14"/>
      <c r="AH14" s="374" t="str">
        <f>IF(AA14="","",SMALL(AF$5:AF$32,ROWS(AB$5:AB14)))</f>
        <v/>
      </c>
      <c r="AI14" s="70" t="str">
        <f>IF(AH14="","",IF(AND(AK13=AK14,AL13=AL14,AM13=AM14),AI13,$AI$5+9))</f>
        <v/>
      </c>
      <c r="AJ14" s="399" t="str">
        <f t="shared" si="1"/>
        <v/>
      </c>
      <c r="AK14" s="85" t="str">
        <f t="shared" si="2"/>
        <v/>
      </c>
      <c r="AL14" s="205" t="str">
        <f t="shared" si="3"/>
        <v/>
      </c>
      <c r="AM14" s="372" t="str">
        <f t="shared" si="4"/>
        <v/>
      </c>
    </row>
    <row r="15" spans="1:40" ht="24.95" customHeight="1">
      <c r="A15" s="7">
        <v>11</v>
      </c>
      <c r="B15" s="391"/>
      <c r="C15" s="267"/>
      <c r="D15" s="268"/>
      <c r="E15" s="435"/>
      <c r="G15" s="438">
        <v>11</v>
      </c>
      <c r="H15" s="503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3">SUM(K15-K16)</f>
        <v>0</v>
      </c>
      <c r="M15" s="13"/>
      <c r="N15" s="491">
        <v>9</v>
      </c>
      <c r="O15" s="75" t="str">
        <f>IF(K25=K26," ",IF(K25&gt;K26,I25,I26))</f>
        <v xml:space="preserve"> </v>
      </c>
      <c r="P15" s="136">
        <f>IF(Q15+Q16=0,0,IF(Q15=Q16,2,IF(Q15&lt;Q16,1,3)))</f>
        <v>0</v>
      </c>
      <c r="Q15" s="150"/>
      <c r="R15" s="132">
        <f>SUM(Q15-Q16)</f>
        <v>0</v>
      </c>
      <c r="S15" s="1"/>
      <c r="T15" s="508">
        <v>2</v>
      </c>
      <c r="U15" s="103" t="str">
        <f>IF(Q11=Q12," ",IF(Q11&lt;Q12,O11,O12))</f>
        <v xml:space="preserve"> </v>
      </c>
      <c r="V15" s="130">
        <f>IF(W15+W16=0,0,IF(W15=W16,2,IF(W15&lt;W16,1,3)))</f>
        <v>0</v>
      </c>
      <c r="W15" s="150"/>
      <c r="X15" s="226">
        <f t="shared" ref="X15" si="34">SUM(W15-W16)</f>
        <v>0</v>
      </c>
      <c r="Y15" s="224"/>
      <c r="Z15" s="15">
        <v>11</v>
      </c>
      <c r="AA15" s="181" t="str">
        <f t="shared" si="16"/>
        <v/>
      </c>
      <c r="AB15" s="153">
        <f t="shared" si="6"/>
        <v>0</v>
      </c>
      <c r="AC15" s="153">
        <f t="shared" si="7"/>
        <v>0</v>
      </c>
      <c r="AD15" s="258">
        <f t="shared" si="8"/>
        <v>0</v>
      </c>
      <c r="AE15"/>
      <c r="AF15" s="256" t="str">
        <f t="shared" si="9"/>
        <v/>
      </c>
      <c r="AG15"/>
      <c r="AH15" s="374" t="str">
        <f>IF(AA15="","",SMALL(AF$5:AF$32,ROWS(AB$5:AB15)))</f>
        <v/>
      </c>
      <c r="AI15" s="70" t="str">
        <f>IF(AH15="","",IF(AND(AK14=AK15,AL14=AL15,AM14=AM15),AI14,$AI$5+10))</f>
        <v/>
      </c>
      <c r="AJ15" s="399" t="str">
        <f t="shared" si="1"/>
        <v/>
      </c>
      <c r="AK15" s="85" t="str">
        <f t="shared" si="2"/>
        <v/>
      </c>
      <c r="AL15" s="205" t="str">
        <f t="shared" si="3"/>
        <v/>
      </c>
      <c r="AM15" s="372" t="str">
        <f t="shared" si="4"/>
        <v/>
      </c>
    </row>
    <row r="16" spans="1:40" ht="24.95" customHeight="1" thickBot="1">
      <c r="A16" s="7">
        <v>12</v>
      </c>
      <c r="B16" s="391"/>
      <c r="C16" s="267"/>
      <c r="D16" s="268"/>
      <c r="E16" s="435"/>
      <c r="G16" s="438">
        <v>12</v>
      </c>
      <c r="H16" s="504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5">SUM(K16-K15)</f>
        <v>0</v>
      </c>
      <c r="M16" s="13"/>
      <c r="N16" s="492"/>
      <c r="O16" s="123" t="str">
        <f>IF(K27=K28," ",IF(K27&gt;K28,I27,I28))</f>
        <v xml:space="preserve"> </v>
      </c>
      <c r="P16" s="133">
        <f>IF(Q15+Q16=0,0,IF(Q15=Q16,2,IF(Q15&gt;Q16,1,3)))</f>
        <v>0</v>
      </c>
      <c r="Q16" s="151"/>
      <c r="R16" s="134">
        <f>SUM(Q16-Q15)</f>
        <v>0</v>
      </c>
      <c r="S16" s="1"/>
      <c r="T16" s="507"/>
      <c r="U16" s="102" t="str">
        <f>IF(Q13=Q14," ",IF(Q13&lt;Q14,O13,O14))</f>
        <v xml:space="preserve"> </v>
      </c>
      <c r="V16" s="135">
        <f>IF(W15+W16=0,0,IF(W15=W16,2,IF(W15&gt;W16,1,3)))</f>
        <v>0</v>
      </c>
      <c r="W16" s="151"/>
      <c r="X16" s="228">
        <f t="shared" ref="X16" si="36">SUM(W16-W15)</f>
        <v>0</v>
      </c>
      <c r="Y16" s="224"/>
      <c r="Z16" s="15">
        <v>12</v>
      </c>
      <c r="AA16" s="181" t="str">
        <f t="shared" si="16"/>
        <v/>
      </c>
      <c r="AB16" s="153">
        <f t="shared" si="6"/>
        <v>0</v>
      </c>
      <c r="AC16" s="153">
        <f t="shared" si="7"/>
        <v>0</v>
      </c>
      <c r="AD16" s="258">
        <f t="shared" si="8"/>
        <v>0</v>
      </c>
      <c r="AE16"/>
      <c r="AF16" s="256" t="str">
        <f t="shared" si="9"/>
        <v/>
      </c>
      <c r="AG16"/>
      <c r="AH16" s="374" t="str">
        <f>IF(AA16="","",SMALL(AF$5:AF$32,ROWS(AB$5:AB16)))</f>
        <v/>
      </c>
      <c r="AI16" s="70" t="str">
        <f>IF(AH16="","",IF(AND(AK15=AK16,AL15=AL16,AM15=AM16),AI15,$AI$5+11))</f>
        <v/>
      </c>
      <c r="AJ16" s="399" t="str">
        <f t="shared" si="1"/>
        <v/>
      </c>
      <c r="AK16" s="85" t="str">
        <f t="shared" si="2"/>
        <v/>
      </c>
      <c r="AL16" s="205" t="str">
        <f t="shared" si="3"/>
        <v/>
      </c>
      <c r="AM16" s="372" t="str">
        <f t="shared" si="4"/>
        <v/>
      </c>
    </row>
    <row r="17" spans="1:39" ht="24.95" customHeight="1">
      <c r="A17" s="7">
        <v>13</v>
      </c>
      <c r="B17" s="391"/>
      <c r="C17" s="267"/>
      <c r="D17" s="269"/>
      <c r="E17" s="435"/>
      <c r="G17" s="438">
        <v>13</v>
      </c>
      <c r="H17" s="503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37">SUM(K17-K18)</f>
        <v>0</v>
      </c>
      <c r="M17" s="13"/>
      <c r="N17" s="491">
        <v>8</v>
      </c>
      <c r="O17" s="75" t="str">
        <f>IF(K29=K30," ",IF(K29&gt;K30,I29,I30))</f>
        <v xml:space="preserve"> </v>
      </c>
      <c r="P17" s="130">
        <f>IF(Q17+Q18=0,0,IF(Q17=Q18,2,IF(Q17&lt;Q18,1,3)))</f>
        <v>0</v>
      </c>
      <c r="Q17" s="150"/>
      <c r="R17" s="55">
        <f>SUM(Q17-Q18)</f>
        <v>0</v>
      </c>
      <c r="S17" s="1"/>
      <c r="T17" s="508">
        <v>1</v>
      </c>
      <c r="U17" s="104" t="str">
        <f>IF(Q15=Q16," ",IF(Q15&lt;Q16,O15,O16))</f>
        <v xml:space="preserve"> </v>
      </c>
      <c r="V17" s="136">
        <f>IF(W17+W18=0,0,IF(W17=W18,2,IF(W17&lt;W18,1,3)))</f>
        <v>0</v>
      </c>
      <c r="W17" s="150"/>
      <c r="X17" s="229">
        <f t="shared" ref="X17" si="38">SUM(W17-W18)</f>
        <v>0</v>
      </c>
      <c r="Y17" s="224"/>
      <c r="Z17" s="15">
        <v>13</v>
      </c>
      <c r="AA17" s="181" t="str">
        <f t="shared" si="16"/>
        <v/>
      </c>
      <c r="AB17" s="153">
        <f t="shared" si="6"/>
        <v>0</v>
      </c>
      <c r="AC17" s="153">
        <f t="shared" si="7"/>
        <v>0</v>
      </c>
      <c r="AD17" s="258">
        <f t="shared" si="8"/>
        <v>0</v>
      </c>
      <c r="AE17"/>
      <c r="AF17" s="256" t="str">
        <f t="shared" si="9"/>
        <v/>
      </c>
      <c r="AG17"/>
      <c r="AH17" s="374" t="str">
        <f>IF(AA17="","",SMALL(AF$5:AF$32,ROWS(AB$5:AB17)))</f>
        <v/>
      </c>
      <c r="AI17" s="70" t="str">
        <f>IF(AH17="","",IF(AND(AK16=AK17,AL16=AL17,AM16=AM17),AI16,$AI$5+12))</f>
        <v/>
      </c>
      <c r="AJ17" s="399" t="str">
        <f t="shared" si="1"/>
        <v/>
      </c>
      <c r="AK17" s="85" t="str">
        <f t="shared" si="2"/>
        <v/>
      </c>
      <c r="AL17" s="205" t="str">
        <f t="shared" si="3"/>
        <v/>
      </c>
      <c r="AM17" s="372" t="str">
        <f t="shared" si="4"/>
        <v/>
      </c>
    </row>
    <row r="18" spans="1:39" ht="24.95" customHeight="1" thickBot="1">
      <c r="A18" s="7">
        <v>14</v>
      </c>
      <c r="B18" s="391"/>
      <c r="C18" s="267"/>
      <c r="D18" s="268"/>
      <c r="E18" s="435"/>
      <c r="G18" s="438">
        <v>14</v>
      </c>
      <c r="H18" s="504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39">SUM(K18-K17)</f>
        <v>0</v>
      </c>
      <c r="M18" s="13"/>
      <c r="N18" s="492"/>
      <c r="O18" s="123" t="str">
        <f>IF(K31=K32," ",IF(K31&gt;K32,I31,I32))</f>
        <v xml:space="preserve"> </v>
      </c>
      <c r="P18" s="133">
        <f>IF(Q17+Q18=0,0,IF(Q17=Q18,2,IF(Q17&gt;Q18,1,3)))</f>
        <v>0</v>
      </c>
      <c r="Q18" s="151"/>
      <c r="R18" s="134">
        <f>SUM(Q18-Q17)</f>
        <v>0</v>
      </c>
      <c r="S18" s="1"/>
      <c r="T18" s="507"/>
      <c r="U18" s="105" t="str">
        <f>IF(Q17=Q18," ",IF(Q17&lt;Q18,O17,O18))</f>
        <v xml:space="preserve"> </v>
      </c>
      <c r="V18" s="133">
        <f>IF(W17+W18=0,0,IF(W17=W18,2,IF(W17&gt;W18,1,3)))</f>
        <v>0</v>
      </c>
      <c r="W18" s="151"/>
      <c r="X18" s="230">
        <f t="shared" ref="X18" si="40">SUM(W18-W17)</f>
        <v>0</v>
      </c>
      <c r="Y18" s="224"/>
      <c r="Z18" s="15">
        <v>14</v>
      </c>
      <c r="AA18" s="181" t="str">
        <f t="shared" si="16"/>
        <v/>
      </c>
      <c r="AB18" s="153">
        <f t="shared" si="6"/>
        <v>0</v>
      </c>
      <c r="AC18" s="153">
        <f t="shared" si="7"/>
        <v>0</v>
      </c>
      <c r="AD18" s="258">
        <f t="shared" si="8"/>
        <v>0</v>
      </c>
      <c r="AE18"/>
      <c r="AF18" s="256" t="str">
        <f t="shared" si="9"/>
        <v/>
      </c>
      <c r="AG18"/>
      <c r="AH18" s="374" t="str">
        <f>IF(AA18="","",SMALL(AF$5:AF$32,ROWS(AB$5:AB18)))</f>
        <v/>
      </c>
      <c r="AI18" s="70" t="str">
        <f>IF(AH18="","",IF(AND(AK17=AK18,AL17=AL18,AM17=AM18),AI17,$AI$5+13))</f>
        <v/>
      </c>
      <c r="AJ18" s="399" t="str">
        <f t="shared" si="1"/>
        <v/>
      </c>
      <c r="AK18" s="85" t="str">
        <f t="shared" si="2"/>
        <v/>
      </c>
      <c r="AL18" s="205" t="str">
        <f t="shared" si="3"/>
        <v/>
      </c>
      <c r="AM18" s="372" t="str">
        <f t="shared" si="4"/>
        <v/>
      </c>
    </row>
    <row r="19" spans="1:39" ht="24.95" customHeight="1">
      <c r="A19" s="7">
        <v>15</v>
      </c>
      <c r="B19" s="392"/>
      <c r="C19" s="270"/>
      <c r="D19" s="268"/>
      <c r="E19" s="435"/>
      <c r="G19" s="438">
        <v>15</v>
      </c>
      <c r="H19" s="503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1">SUM(K19-K20)</f>
        <v>0</v>
      </c>
      <c r="M19" s="13"/>
      <c r="N19" s="491">
        <v>7</v>
      </c>
      <c r="O19" s="49" t="str">
        <f>IF(K5=K6," ",IF(K5&lt;K6,I5,I6))</f>
        <v xml:space="preserve"> </v>
      </c>
      <c r="P19" s="130">
        <f>IF(Q19+Q20=0,0,IF(Q19=Q20,2,IF(Q19&lt;Q20,1,3)))</f>
        <v>0</v>
      </c>
      <c r="Q19" s="150"/>
      <c r="R19" s="55">
        <f>SUM(Q19-Q20)</f>
        <v>0</v>
      </c>
      <c r="S19" s="1"/>
      <c r="T19" s="508">
        <v>14</v>
      </c>
      <c r="U19" s="19" t="str">
        <f>IF(Q19=Q20," ",IF(Q19&gt;Q20,O19,O20))</f>
        <v xml:space="preserve"> </v>
      </c>
      <c r="V19" s="130">
        <f>IF(W19+W20=0,0,IF(W19=W20,2,IF(W19&lt;W20,1,3)))</f>
        <v>0</v>
      </c>
      <c r="W19" s="150"/>
      <c r="X19" s="226">
        <f t="shared" ref="X19" si="42">SUM(W19-W20)</f>
        <v>0</v>
      </c>
      <c r="Y19" s="224"/>
      <c r="Z19" s="15">
        <v>15</v>
      </c>
      <c r="AA19" s="181" t="str">
        <f t="shared" si="16"/>
        <v/>
      </c>
      <c r="AB19" s="153">
        <f t="shared" si="6"/>
        <v>0</v>
      </c>
      <c r="AC19" s="153">
        <f t="shared" si="7"/>
        <v>0</v>
      </c>
      <c r="AD19" s="258">
        <f t="shared" si="8"/>
        <v>0</v>
      </c>
      <c r="AE19"/>
      <c r="AF19" s="256" t="str">
        <f t="shared" si="9"/>
        <v/>
      </c>
      <c r="AG19"/>
      <c r="AH19" s="374" t="str">
        <f>IF(AA19="","",SMALL(AF$5:AF$32,ROWS(AB$5:AB19)))</f>
        <v/>
      </c>
      <c r="AI19" s="70" t="str">
        <f>IF(AH19="","",IF(AND(AK18=AK19,AL18=AL19,AM18=AM19),AI18,$AI$5+14))</f>
        <v/>
      </c>
      <c r="AJ19" s="399" t="str">
        <f t="shared" si="1"/>
        <v/>
      </c>
      <c r="AK19" s="85" t="str">
        <f t="shared" si="2"/>
        <v/>
      </c>
      <c r="AL19" s="205" t="str">
        <f t="shared" si="3"/>
        <v/>
      </c>
      <c r="AM19" s="372" t="str">
        <f t="shared" si="4"/>
        <v/>
      </c>
    </row>
    <row r="20" spans="1:39" ht="24.95" customHeight="1" thickBot="1">
      <c r="A20" s="7">
        <v>16</v>
      </c>
      <c r="B20" s="393"/>
      <c r="C20" s="267"/>
      <c r="D20" s="268"/>
      <c r="E20" s="435"/>
      <c r="G20" s="438">
        <v>16</v>
      </c>
      <c r="H20" s="504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43">SUM(K20-K19)</f>
        <v>0</v>
      </c>
      <c r="M20" s="13"/>
      <c r="N20" s="492"/>
      <c r="O20" s="74" t="str">
        <f>IF(K7=K8," ",IF(K7&lt;K8,I7,I8))</f>
        <v xml:space="preserve"> </v>
      </c>
      <c r="P20" s="135">
        <f>IF(Q19+Q20=0,0,IF(Q19=Q20,2,IF(Q19&gt;Q20,1,3)))</f>
        <v>0</v>
      </c>
      <c r="Q20" s="151"/>
      <c r="R20" s="56">
        <f>SUM(Q20-Q19)</f>
        <v>0</v>
      </c>
      <c r="S20" s="1"/>
      <c r="T20" s="507"/>
      <c r="U20" s="52" t="str">
        <f>IF(Q21=Q22," ",IF(Q21&gt;Q22,O21,O22))</f>
        <v xml:space="preserve"> </v>
      </c>
      <c r="V20" s="135">
        <f>IF(W19+W20=0,0,IF(W19=W20,2,IF(W19&gt;W20,1,3)))</f>
        <v>0</v>
      </c>
      <c r="W20" s="151"/>
      <c r="X20" s="228">
        <f t="shared" ref="X20" si="44">SUM(W20-W19)</f>
        <v>0</v>
      </c>
      <c r="Y20" s="224"/>
      <c r="Z20" s="15">
        <v>16</v>
      </c>
      <c r="AA20" s="181" t="str">
        <f t="shared" si="16"/>
        <v/>
      </c>
      <c r="AB20" s="153">
        <f t="shared" si="6"/>
        <v>0</v>
      </c>
      <c r="AC20" s="153">
        <f t="shared" si="7"/>
        <v>0</v>
      </c>
      <c r="AD20" s="258">
        <f t="shared" si="8"/>
        <v>0</v>
      </c>
      <c r="AE20"/>
      <c r="AF20" s="256" t="str">
        <f t="shared" si="9"/>
        <v/>
      </c>
      <c r="AG20"/>
      <c r="AH20" s="374" t="str">
        <f>IF(AA20="","",SMALL(AF$5:AF$32,ROWS(AB$5:AB20)))</f>
        <v/>
      </c>
      <c r="AI20" s="70" t="str">
        <f>IF(AH20="","",IF(AND(AK19=AK20,AL19=AL20,AM19=AM20),AI19,$AI$5+15))</f>
        <v/>
      </c>
      <c r="AJ20" s="399" t="str">
        <f t="shared" si="1"/>
        <v/>
      </c>
      <c r="AK20" s="85" t="str">
        <f t="shared" si="2"/>
        <v/>
      </c>
      <c r="AL20" s="205" t="str">
        <f t="shared" si="3"/>
        <v/>
      </c>
      <c r="AM20" s="372" t="str">
        <f t="shared" si="4"/>
        <v/>
      </c>
    </row>
    <row r="21" spans="1:39" ht="24.95" customHeight="1">
      <c r="A21" s="7">
        <v>17</v>
      </c>
      <c r="B21" s="392"/>
      <c r="C21" s="270"/>
      <c r="D21" s="354"/>
      <c r="E21" s="435"/>
      <c r="G21" s="438">
        <v>17</v>
      </c>
      <c r="H21" s="503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45">SUM(K21-K22)</f>
        <v>0</v>
      </c>
      <c r="M21" s="13"/>
      <c r="N21" s="491">
        <v>6</v>
      </c>
      <c r="O21" s="67" t="str">
        <f>IF(K9=K10," ",IF(K9&lt;K10,I9,I10))</f>
        <v xml:space="preserve"> </v>
      </c>
      <c r="P21" s="136">
        <f>IF(Q21+Q22=0,0,IF(Q21=Q22,2,IF(Q21&lt;Q22,1,3)))</f>
        <v>0</v>
      </c>
      <c r="Q21" s="150"/>
      <c r="R21" s="55">
        <f>SUM(Q21-Q22)</f>
        <v>0</v>
      </c>
      <c r="S21" s="1"/>
      <c r="T21" s="508">
        <v>13</v>
      </c>
      <c r="U21" s="51" t="str">
        <f>IF(Q23=Q24," ",IF(Q23&gt;Q24,O23,O24))</f>
        <v xml:space="preserve"> </v>
      </c>
      <c r="V21" s="136">
        <f>IF(W21+W22=0,0,IF(W21=W22,2,IF(W21&lt;W22,1,3)))</f>
        <v>0</v>
      </c>
      <c r="W21" s="150"/>
      <c r="X21" s="229">
        <f t="shared" ref="X21" si="46">SUM(W21-W22)</f>
        <v>0</v>
      </c>
      <c r="Y21" s="224"/>
      <c r="Z21" s="15">
        <v>17</v>
      </c>
      <c r="AA21" s="181" t="str">
        <f t="shared" si="16"/>
        <v/>
      </c>
      <c r="AB21" s="153">
        <f t="shared" si="6"/>
        <v>0</v>
      </c>
      <c r="AC21" s="153">
        <f t="shared" si="7"/>
        <v>0</v>
      </c>
      <c r="AD21" s="258">
        <f t="shared" si="8"/>
        <v>0</v>
      </c>
      <c r="AE21"/>
      <c r="AF21" s="256" t="str">
        <f t="shared" si="9"/>
        <v/>
      </c>
      <c r="AG21"/>
      <c r="AH21" s="374" t="str">
        <f>IF(AA21="","",SMALL(AF$5:AF$32,ROWS(AB$5:AB21)))</f>
        <v/>
      </c>
      <c r="AI21" s="70" t="str">
        <f>IF(AH21="","",IF(AND(AK20=AK21,AL20=AL21,AM20=AM21),AI20,$AI$5+16))</f>
        <v/>
      </c>
      <c r="AJ21" s="399" t="str">
        <f t="shared" si="1"/>
        <v/>
      </c>
      <c r="AK21" s="85" t="str">
        <f t="shared" si="2"/>
        <v/>
      </c>
      <c r="AL21" s="205" t="str">
        <f t="shared" si="3"/>
        <v/>
      </c>
      <c r="AM21" s="372" t="str">
        <f t="shared" si="4"/>
        <v/>
      </c>
    </row>
    <row r="22" spans="1:39" ht="24.95" customHeight="1" thickBot="1">
      <c r="A22" s="7">
        <v>18</v>
      </c>
      <c r="B22" s="393"/>
      <c r="C22" s="267"/>
      <c r="D22" s="367"/>
      <c r="E22" s="435"/>
      <c r="G22" s="438">
        <v>18</v>
      </c>
      <c r="H22" s="504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47">SUM(K22-K21)</f>
        <v>0</v>
      </c>
      <c r="M22" s="13"/>
      <c r="N22" s="492"/>
      <c r="O22" s="106" t="str">
        <f>IF(K11=K12," ",IF(K11&lt;K12,I11,I12))</f>
        <v xml:space="preserve"> </v>
      </c>
      <c r="P22" s="135">
        <f>IF(Q21+Q22=0,0,IF(Q21=Q22,2,IF(Q21&gt;Q22,1,3)))</f>
        <v>0</v>
      </c>
      <c r="Q22" s="151"/>
      <c r="R22" s="56">
        <f>SUM(Q22-Q21)</f>
        <v>0</v>
      </c>
      <c r="S22" s="1"/>
      <c r="T22" s="507"/>
      <c r="U22" s="109" t="str">
        <f>IF(Q25=Q26," ",IF(Q25&gt;Q26,O25,O26))</f>
        <v xml:space="preserve"> </v>
      </c>
      <c r="V22" s="133">
        <f>IF(W21+W22=0,0,IF(W21=W22,2,IF(W21&gt;W22,1,3)))</f>
        <v>0</v>
      </c>
      <c r="W22" s="151"/>
      <c r="X22" s="230">
        <f t="shared" ref="X22" si="48">SUM(W22-W21)</f>
        <v>0</v>
      </c>
      <c r="Y22" s="224"/>
      <c r="Z22" s="15">
        <v>18</v>
      </c>
      <c r="AA22" s="181" t="str">
        <f t="shared" si="16"/>
        <v/>
      </c>
      <c r="AB22" s="153">
        <f t="shared" si="6"/>
        <v>0</v>
      </c>
      <c r="AC22" s="153">
        <f t="shared" si="7"/>
        <v>0</v>
      </c>
      <c r="AD22" s="258">
        <f t="shared" si="8"/>
        <v>0</v>
      </c>
      <c r="AE22"/>
      <c r="AF22" s="256" t="str">
        <f t="shared" si="9"/>
        <v/>
      </c>
      <c r="AG22"/>
      <c r="AH22" s="374" t="str">
        <f>IF(AA22="","",SMALL(AF$5:AF$32,ROWS(AB$5:AB22)))</f>
        <v/>
      </c>
      <c r="AI22" s="70" t="str">
        <f>IF(AH22="","",IF(AND(AK21=AK22,AL21=AL22,AM21=AM22),AI21,$AI$5+17))</f>
        <v/>
      </c>
      <c r="AJ22" s="399" t="str">
        <f t="shared" si="1"/>
        <v/>
      </c>
      <c r="AK22" s="85" t="str">
        <f t="shared" si="2"/>
        <v/>
      </c>
      <c r="AL22" s="205" t="str">
        <f t="shared" si="3"/>
        <v/>
      </c>
      <c r="AM22" s="372" t="str">
        <f t="shared" si="4"/>
        <v/>
      </c>
    </row>
    <row r="23" spans="1:39" ht="24.95" customHeight="1">
      <c r="A23" s="7">
        <v>19</v>
      </c>
      <c r="B23" s="417"/>
      <c r="C23" s="270"/>
      <c r="D23" s="354"/>
      <c r="E23" s="435"/>
      <c r="G23" s="438">
        <v>19</v>
      </c>
      <c r="H23" s="503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49">SUM(K23-K24)</f>
        <v>0</v>
      </c>
      <c r="M23" s="13"/>
      <c r="N23" s="491">
        <v>5</v>
      </c>
      <c r="O23" s="49" t="str">
        <f>IF(K13=K14," ",IF(K13&lt;K14,I13,I14))</f>
        <v xml:space="preserve"> </v>
      </c>
      <c r="P23" s="136">
        <f>IF(Q23+Q24=0,0,IF(Q23=Q24,2,IF(Q23&lt;Q24,1,3)))</f>
        <v>0</v>
      </c>
      <c r="Q23" s="150"/>
      <c r="R23" s="55">
        <f>SUM(Q23-Q24)</f>
        <v>0</v>
      </c>
      <c r="S23" s="1"/>
      <c r="T23" s="508">
        <v>12</v>
      </c>
      <c r="U23" s="19" t="str">
        <f>IF(Q27=Q28," ",IF(Q27&gt;Q28,O27,O28))</f>
        <v xml:space="preserve"> </v>
      </c>
      <c r="V23" s="130">
        <f>IF(W23+W24=0,0,IF(W23=W24,2,IF(W23&lt;W24,1,3)))</f>
        <v>0</v>
      </c>
      <c r="W23" s="150"/>
      <c r="X23" s="226">
        <f t="shared" ref="X23" si="50">SUM(W23-W24)</f>
        <v>0</v>
      </c>
      <c r="Y23" s="224"/>
      <c r="Z23" s="15">
        <v>19</v>
      </c>
      <c r="AA23" s="181" t="str">
        <f t="shared" si="16"/>
        <v/>
      </c>
      <c r="AB23" s="153">
        <f t="shared" si="6"/>
        <v>0</v>
      </c>
      <c r="AC23" s="153">
        <f t="shared" si="7"/>
        <v>0</v>
      </c>
      <c r="AD23" s="258">
        <f t="shared" si="8"/>
        <v>0</v>
      </c>
      <c r="AE23"/>
      <c r="AF23" s="256" t="str">
        <f t="shared" si="9"/>
        <v/>
      </c>
      <c r="AG23"/>
      <c r="AH23" s="374" t="str">
        <f>IF(AA23="","",SMALL(AF$5:AF$32,ROWS(AB$5:AB23)))</f>
        <v/>
      </c>
      <c r="AI23" s="70" t="str">
        <f>IF(AH23="","",IF(AND(AK22=AK23,AL22=AL23,AM22=AM23),AI22,$AI$5+18))</f>
        <v/>
      </c>
      <c r="AJ23" s="399" t="str">
        <f t="shared" si="1"/>
        <v/>
      </c>
      <c r="AK23" s="85" t="str">
        <f t="shared" si="2"/>
        <v/>
      </c>
      <c r="AL23" s="205" t="str">
        <f t="shared" si="3"/>
        <v/>
      </c>
      <c r="AM23" s="372" t="str">
        <f t="shared" si="4"/>
        <v/>
      </c>
    </row>
    <row r="24" spans="1:39" ht="24.95" customHeight="1" thickBot="1">
      <c r="A24" s="7">
        <v>20</v>
      </c>
      <c r="B24" s="418"/>
      <c r="C24" s="267"/>
      <c r="D24" s="367"/>
      <c r="E24" s="435"/>
      <c r="G24" s="438">
        <v>20</v>
      </c>
      <c r="H24" s="504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51">SUM(K24-K23)</f>
        <v>0</v>
      </c>
      <c r="M24" s="13"/>
      <c r="N24" s="492"/>
      <c r="O24" s="74" t="str">
        <f>IF(K15=K16," ",IF(K15&lt;K16,I15,I16))</f>
        <v xml:space="preserve"> </v>
      </c>
      <c r="P24" s="135">
        <f>IF(Q23+Q24=0,0,IF(Q23=Q24,2,IF(Q23&gt;Q24,1,3)))</f>
        <v>0</v>
      </c>
      <c r="Q24" s="151"/>
      <c r="R24" s="56">
        <f>SUM(Q24-Q23)</f>
        <v>0</v>
      </c>
      <c r="S24" s="1"/>
      <c r="T24" s="507"/>
      <c r="U24" s="52" t="str">
        <f>IF(Q29=Q30," ",IF(Q29&gt;Q30,O29,O30))</f>
        <v xml:space="preserve"> </v>
      </c>
      <c r="V24" s="135">
        <f>IF(W23+W24=0,0,IF(W23=W24,2,IF(W23&gt;W24,1,3)))</f>
        <v>0</v>
      </c>
      <c r="W24" s="151"/>
      <c r="X24" s="228">
        <f t="shared" ref="X24" si="52">SUM(W24-W23)</f>
        <v>0</v>
      </c>
      <c r="Y24" s="224"/>
      <c r="Z24" s="15">
        <v>20</v>
      </c>
      <c r="AA24" s="181" t="str">
        <f t="shared" si="16"/>
        <v/>
      </c>
      <c r="AB24" s="153">
        <f t="shared" si="6"/>
        <v>0</v>
      </c>
      <c r="AC24" s="153">
        <f t="shared" si="7"/>
        <v>0</v>
      </c>
      <c r="AD24" s="258">
        <f t="shared" si="8"/>
        <v>0</v>
      </c>
      <c r="AE24"/>
      <c r="AF24" s="256" t="str">
        <f t="shared" si="9"/>
        <v/>
      </c>
      <c r="AG24"/>
      <c r="AH24" s="374" t="str">
        <f>IF(AA24="","",SMALL(AF$5:AF$32,ROWS(AB$5:AB24)))</f>
        <v/>
      </c>
      <c r="AI24" s="70" t="str">
        <f>IF(AH24="","",IF(AND(AK23=AK24,AL23=AL24,AM23=AM24),AI23,$AI$5+19))</f>
        <v/>
      </c>
      <c r="AJ24" s="399" t="str">
        <f t="shared" si="1"/>
        <v/>
      </c>
      <c r="AK24" s="85" t="str">
        <f t="shared" si="2"/>
        <v/>
      </c>
      <c r="AL24" s="205" t="str">
        <f t="shared" si="3"/>
        <v/>
      </c>
      <c r="AM24" s="372" t="str">
        <f t="shared" si="4"/>
        <v/>
      </c>
    </row>
    <row r="25" spans="1:39" ht="24.95" customHeight="1">
      <c r="A25" s="7">
        <v>21</v>
      </c>
      <c r="B25" s="417"/>
      <c r="C25" s="270"/>
      <c r="D25" s="367"/>
      <c r="E25" s="435"/>
      <c r="G25" s="438">
        <v>21</v>
      </c>
      <c r="H25" s="503">
        <v>11</v>
      </c>
      <c r="I25" s="45" t="str">
        <f t="shared" si="0"/>
        <v/>
      </c>
      <c r="J25" s="45">
        <f t="shared" ref="J25" si="53">IF(K25+K26=0,0,IF(K25=K26,2,IF(K25&lt;K26,1,3)))</f>
        <v>0</v>
      </c>
      <c r="K25" s="150"/>
      <c r="L25" s="8">
        <f t="shared" ref="L25" si="54">SUM(K25-K26)</f>
        <v>0</v>
      </c>
      <c r="M25" s="13"/>
      <c r="N25" s="491">
        <v>4</v>
      </c>
      <c r="O25" s="67" t="str">
        <f>IF(K17=K18," ",IF(K17&lt;K18,I17,I18))</f>
        <v xml:space="preserve"> </v>
      </c>
      <c r="P25" s="136">
        <f>IF(Q25+Q26=0,0,IF(Q25=Q26,2,IF(Q25&lt;Q26,1,3)))</f>
        <v>0</v>
      </c>
      <c r="Q25" s="150"/>
      <c r="R25" s="55">
        <f>SUM(Q25-Q26)</f>
        <v>0</v>
      </c>
      <c r="S25" s="1"/>
      <c r="T25" s="508">
        <v>11</v>
      </c>
      <c r="U25" s="51" t="str">
        <f>IF(Q31=Q32," ",IF(Q31&gt;Q32,O31,O32))</f>
        <v xml:space="preserve"> </v>
      </c>
      <c r="V25" s="136">
        <f>IF(W25+W26=0,0,IF(W25=W26,2,IF(W25&lt;W26,1,3)))</f>
        <v>0</v>
      </c>
      <c r="W25" s="150"/>
      <c r="X25" s="229">
        <f t="shared" ref="X25" si="55">SUM(W25-W26)</f>
        <v>0</v>
      </c>
      <c r="Y25" s="224"/>
      <c r="Z25" s="15">
        <v>21</v>
      </c>
      <c r="AA25" s="181" t="str">
        <f t="shared" si="16"/>
        <v/>
      </c>
      <c r="AB25" s="153">
        <f t="shared" si="6"/>
        <v>0</v>
      </c>
      <c r="AC25" s="153">
        <f t="shared" si="7"/>
        <v>0</v>
      </c>
      <c r="AD25" s="258">
        <f t="shared" si="8"/>
        <v>0</v>
      </c>
      <c r="AE25"/>
      <c r="AF25" s="256" t="str">
        <f t="shared" si="9"/>
        <v/>
      </c>
      <c r="AG25"/>
      <c r="AH25" s="374" t="str">
        <f>IF(AA25="","",SMALL(AF$5:AF$32,ROWS(AB$5:AB25)))</f>
        <v/>
      </c>
      <c r="AI25" s="70" t="str">
        <f>IF(AH25="","",IF(AND(AK24=AK25,AL24=AL25,AM24=AM25),AI24,$AI$5+20))</f>
        <v/>
      </c>
      <c r="AJ25" s="399" t="str">
        <f t="shared" si="1"/>
        <v/>
      </c>
      <c r="AK25" s="85" t="str">
        <f t="shared" si="2"/>
        <v/>
      </c>
      <c r="AL25" s="205" t="str">
        <f t="shared" si="3"/>
        <v/>
      </c>
      <c r="AM25" s="372" t="str">
        <f t="shared" si="4"/>
        <v/>
      </c>
    </row>
    <row r="26" spans="1:39" ht="24.95" customHeight="1" thickBot="1">
      <c r="A26" s="7">
        <v>22</v>
      </c>
      <c r="B26" s="418"/>
      <c r="C26" s="267"/>
      <c r="D26" s="367"/>
      <c r="E26" s="435"/>
      <c r="G26" s="438">
        <v>22</v>
      </c>
      <c r="H26" s="504"/>
      <c r="I26" s="65" t="str">
        <f t="shared" si="0"/>
        <v/>
      </c>
      <c r="J26" s="46">
        <f t="shared" ref="J26" si="56">IF(K25+K26=0,0,IF(K25=K26,2,IF(K25&gt;K26,1,3)))</f>
        <v>0</v>
      </c>
      <c r="K26" s="151"/>
      <c r="L26" s="9">
        <f t="shared" ref="L26" si="57">SUM(K26-K25)</f>
        <v>0</v>
      </c>
      <c r="M26" s="13"/>
      <c r="N26" s="492"/>
      <c r="O26" s="106" t="str">
        <f>IF(K19=K20," ",IF(K19&lt;K20,I19,I20))</f>
        <v xml:space="preserve"> </v>
      </c>
      <c r="P26" s="135">
        <f>IF(Q25+Q26=0,0,IF(Q25=Q26,2,IF(Q25&gt;Q26,1,3)))</f>
        <v>0</v>
      </c>
      <c r="Q26" s="151"/>
      <c r="R26" s="56">
        <f>SUM(Q26-Q25)</f>
        <v>0</v>
      </c>
      <c r="S26" s="1"/>
      <c r="T26" s="507"/>
      <c r="U26" s="106" t="str">
        <f>IF(Q19=Q20," ",IF(Q19&lt;Q20,O19,O20))</f>
        <v xml:space="preserve"> </v>
      </c>
      <c r="V26" s="133">
        <f>IF(W25+W26=0,0,IF(W25=W26,2,IF(W25&gt;W26,1,3)))</f>
        <v>0</v>
      </c>
      <c r="W26" s="151"/>
      <c r="X26" s="230">
        <f t="shared" ref="X26" si="58">SUM(W26-W25)</f>
        <v>0</v>
      </c>
      <c r="Y26" s="224"/>
      <c r="Z26" s="15">
        <v>22</v>
      </c>
      <c r="AA26" s="181" t="str">
        <f t="shared" si="16"/>
        <v/>
      </c>
      <c r="AB26" s="153">
        <f t="shared" si="6"/>
        <v>0</v>
      </c>
      <c r="AC26" s="153">
        <f t="shared" si="7"/>
        <v>0</v>
      </c>
      <c r="AD26" s="258">
        <f t="shared" si="8"/>
        <v>0</v>
      </c>
      <c r="AE26"/>
      <c r="AF26" s="256" t="str">
        <f t="shared" si="9"/>
        <v/>
      </c>
      <c r="AG26"/>
      <c r="AH26" s="374" t="str">
        <f>IF(AA26="","",SMALL(AF$5:AF$32,ROWS(AB$5:AB26)))</f>
        <v/>
      </c>
      <c r="AI26" s="70" t="str">
        <f>IF(AH26="","",IF(AND(AK25=AK26,AL25=AL26,AM25=AM26),AI25,$AI$5+21))</f>
        <v/>
      </c>
      <c r="AJ26" s="399" t="str">
        <f t="shared" si="1"/>
        <v/>
      </c>
      <c r="AK26" s="85" t="str">
        <f t="shared" si="2"/>
        <v/>
      </c>
      <c r="AL26" s="205" t="str">
        <f t="shared" si="3"/>
        <v/>
      </c>
      <c r="AM26" s="372" t="str">
        <f t="shared" si="4"/>
        <v/>
      </c>
    </row>
    <row r="27" spans="1:39" ht="24.95" customHeight="1">
      <c r="A27" s="7">
        <v>23</v>
      </c>
      <c r="B27" s="417"/>
      <c r="C27" s="270"/>
      <c r="D27" s="354"/>
      <c r="E27" s="435"/>
      <c r="G27" s="438">
        <v>23</v>
      </c>
      <c r="H27" s="503">
        <v>12</v>
      </c>
      <c r="I27" s="45" t="str">
        <f t="shared" si="0"/>
        <v/>
      </c>
      <c r="J27" s="45">
        <f t="shared" ref="J27" si="59">IF(K27+K28=0,0,IF(K27=K28,2,IF(K27&lt;K28,1,3)))</f>
        <v>0</v>
      </c>
      <c r="K27" s="150"/>
      <c r="L27" s="8">
        <f t="shared" ref="L27" si="60">SUM(K27-K28)</f>
        <v>0</v>
      </c>
      <c r="M27" s="13"/>
      <c r="N27" s="491">
        <v>3</v>
      </c>
      <c r="O27" s="49" t="str">
        <f>IF(K21=K22," ",IF(K21&lt;K22,I21,I22))</f>
        <v xml:space="preserve"> </v>
      </c>
      <c r="P27" s="136">
        <f>IF(Q27+Q28=0,0,IF(Q27=Q28,2,IF(Q27&lt;Q28,1,3)))</f>
        <v>0</v>
      </c>
      <c r="Q27" s="150"/>
      <c r="R27" s="55">
        <f>SUM(Q27-Q28)</f>
        <v>0</v>
      </c>
      <c r="S27" s="1"/>
      <c r="T27" s="508">
        <v>10</v>
      </c>
      <c r="U27" s="49" t="str">
        <f>IF(Q21=Q22,"",IF(Q21&lt;Q22,O21,O22))</f>
        <v/>
      </c>
      <c r="V27" s="130">
        <f>IF(W27+W28=0,0,IF(W27=W28,2,IF(W27&lt;W28,1,3)))</f>
        <v>0</v>
      </c>
      <c r="W27" s="150"/>
      <c r="X27" s="226">
        <f t="shared" ref="X27" si="61">SUM(W27-W28)</f>
        <v>0</v>
      </c>
      <c r="Y27" s="224"/>
      <c r="Z27" s="15">
        <v>23</v>
      </c>
      <c r="AA27" s="181" t="str">
        <f t="shared" si="16"/>
        <v/>
      </c>
      <c r="AB27" s="153">
        <f t="shared" si="6"/>
        <v>0</v>
      </c>
      <c r="AC27" s="153">
        <f t="shared" si="7"/>
        <v>0</v>
      </c>
      <c r="AD27" s="258">
        <f t="shared" si="8"/>
        <v>0</v>
      </c>
      <c r="AE27"/>
      <c r="AF27" s="256" t="str">
        <f t="shared" si="9"/>
        <v/>
      </c>
      <c r="AG27"/>
      <c r="AH27" s="374" t="str">
        <f>IF(AA27="","",SMALL(AF$5:AF$32,ROWS(AB$5:AB27)))</f>
        <v/>
      </c>
      <c r="AI27" s="70" t="str">
        <f>IF(AH27="","",IF(AND(AK26=AK27,AL26=AL27,AM26=AM27),AI26,$AI$5+22))</f>
        <v/>
      </c>
      <c r="AJ27" s="399" t="str">
        <f t="shared" si="1"/>
        <v/>
      </c>
      <c r="AK27" s="85" t="str">
        <f t="shared" si="2"/>
        <v/>
      </c>
      <c r="AL27" s="205" t="str">
        <f t="shared" si="3"/>
        <v/>
      </c>
      <c r="AM27" s="372" t="str">
        <f t="shared" si="4"/>
        <v/>
      </c>
    </row>
    <row r="28" spans="1:39" ht="24.95" customHeight="1" thickBot="1">
      <c r="A28" s="7">
        <v>24</v>
      </c>
      <c r="B28" s="419"/>
      <c r="C28" s="267"/>
      <c r="D28" s="367"/>
      <c r="E28" s="435"/>
      <c r="G28" s="438">
        <v>24</v>
      </c>
      <c r="H28" s="504"/>
      <c r="I28" s="65" t="str">
        <f t="shared" si="0"/>
        <v/>
      </c>
      <c r="J28" s="46">
        <f t="shared" ref="J28" si="62">IF(K27+K28=0,0,IF(K27=K28,2,IF(K27&gt;K28,1,3)))</f>
        <v>0</v>
      </c>
      <c r="K28" s="151"/>
      <c r="L28" s="9">
        <f t="shared" ref="L28" si="63">SUM(K28-K27)</f>
        <v>0</v>
      </c>
      <c r="M28" s="13"/>
      <c r="N28" s="492"/>
      <c r="O28" s="74" t="str">
        <f>IF(K23=K24," ",IF(K23&lt;K24,I23,I24))</f>
        <v xml:space="preserve"> </v>
      </c>
      <c r="P28" s="135">
        <f>IF(Q27+Q28=0,0,IF(Q27=Q28,2,IF(Q27&gt;Q28,1,3)))</f>
        <v>0</v>
      </c>
      <c r="Q28" s="151"/>
      <c r="R28" s="56">
        <f>SUM(Q28-Q27)</f>
        <v>0</v>
      </c>
      <c r="S28" s="1"/>
      <c r="T28" s="507"/>
      <c r="U28" s="78" t="str">
        <f>IF(Q23=Q24," ",IF(Q23&lt;Q24,O23,O24))</f>
        <v xml:space="preserve"> </v>
      </c>
      <c r="V28" s="135">
        <f>IF(W27+W28=0,0,IF(W27=W28,2,IF(W27&gt;W28,1,3)))</f>
        <v>0</v>
      </c>
      <c r="W28" s="151"/>
      <c r="X28" s="228">
        <f t="shared" ref="X28" si="64">SUM(W28-W27)</f>
        <v>0</v>
      </c>
      <c r="Y28" s="224"/>
      <c r="Z28" s="15">
        <v>24</v>
      </c>
      <c r="AA28" s="181" t="str">
        <f t="shared" si="16"/>
        <v/>
      </c>
      <c r="AB28" s="153">
        <f t="shared" si="6"/>
        <v>0</v>
      </c>
      <c r="AC28" s="153">
        <f t="shared" si="7"/>
        <v>0</v>
      </c>
      <c r="AD28" s="258">
        <f t="shared" si="8"/>
        <v>0</v>
      </c>
      <c r="AE28"/>
      <c r="AF28" s="256" t="str">
        <f t="shared" si="9"/>
        <v/>
      </c>
      <c r="AG28"/>
      <c r="AH28" s="374" t="str">
        <f>IF(AA28="","",SMALL(AF$5:AF$32,ROWS(AB$5:AB28)))</f>
        <v/>
      </c>
      <c r="AI28" s="70" t="str">
        <f>IF(AH28="","",IF(AND(AK27=AK28,AL27=AL28,AM27=AM28),AI27,$AI$5+23))</f>
        <v/>
      </c>
      <c r="AJ28" s="399" t="str">
        <f t="shared" si="1"/>
        <v/>
      </c>
      <c r="AK28" s="85" t="str">
        <f t="shared" si="2"/>
        <v/>
      </c>
      <c r="AL28" s="205" t="str">
        <f t="shared" si="3"/>
        <v/>
      </c>
      <c r="AM28" s="372" t="str">
        <f t="shared" si="4"/>
        <v/>
      </c>
    </row>
    <row r="29" spans="1:39" ht="24.95" customHeight="1">
      <c r="A29" s="7">
        <v>25</v>
      </c>
      <c r="B29" s="417"/>
      <c r="C29" s="270"/>
      <c r="D29" s="354"/>
      <c r="E29" s="435"/>
      <c r="G29" s="438">
        <v>25</v>
      </c>
      <c r="H29" s="503">
        <v>13</v>
      </c>
      <c r="I29" s="45" t="str">
        <f t="shared" si="0"/>
        <v/>
      </c>
      <c r="J29" s="45">
        <f t="shared" ref="J29" si="65">IF(K29+K30=0,0,IF(K29=K30,2,IF(K29&lt;K30,1,3)))</f>
        <v>0</v>
      </c>
      <c r="K29" s="150"/>
      <c r="L29" s="8">
        <f t="shared" ref="L29" si="66">SUM(K29-K30)</f>
        <v>0</v>
      </c>
      <c r="M29" s="13"/>
      <c r="N29" s="491">
        <v>2</v>
      </c>
      <c r="O29" s="67" t="str">
        <f>IF(K25=K26," ",IF(K25&lt;K26,I25,I26))</f>
        <v xml:space="preserve"> </v>
      </c>
      <c r="P29" s="136">
        <f>IF(Q29+Q30=0,0,IF(Q29=Q30,2,IF(Q29&lt;Q30,1,3)))</f>
        <v>0</v>
      </c>
      <c r="Q29" s="150"/>
      <c r="R29" s="55">
        <f>SUM(Q29-Q30)</f>
        <v>0</v>
      </c>
      <c r="S29" s="1"/>
      <c r="T29" s="508">
        <v>9</v>
      </c>
      <c r="U29" s="49" t="str">
        <f>IF(Q25=Q26," ",IF(Q25&lt;Q26,O25,O26))</f>
        <v xml:space="preserve"> </v>
      </c>
      <c r="V29" s="130">
        <f>IF(W29+W30=0,0,IF(W29=W30,2,IF(W29&lt;W30,1,3)))</f>
        <v>0</v>
      </c>
      <c r="W29" s="150"/>
      <c r="X29" s="226">
        <f t="shared" ref="X29" si="67">SUM(W29-W30)</f>
        <v>0</v>
      </c>
      <c r="Y29" s="224"/>
      <c r="Z29" s="15">
        <v>25</v>
      </c>
      <c r="AA29" s="181" t="str">
        <f t="shared" si="16"/>
        <v/>
      </c>
      <c r="AB29" s="153">
        <f t="shared" si="6"/>
        <v>0</v>
      </c>
      <c r="AC29" s="153">
        <f t="shared" si="7"/>
        <v>0</v>
      </c>
      <c r="AD29" s="258">
        <f t="shared" si="8"/>
        <v>0</v>
      </c>
      <c r="AE29"/>
      <c r="AF29" s="256" t="str">
        <f t="shared" si="9"/>
        <v/>
      </c>
      <c r="AG29"/>
      <c r="AH29" s="374" t="str">
        <f>IF(AA29="","",SMALL(AF$5:AF$32,ROWS(AB$5:AB29)))</f>
        <v/>
      </c>
      <c r="AI29" s="70" t="str">
        <f>IF(AH29="","",IF(AND(AK28=AK29,AL28=AL29,AM28=AM29),AI28,$AI$5+24))</f>
        <v/>
      </c>
      <c r="AJ29" s="399" t="str">
        <f t="shared" si="1"/>
        <v/>
      </c>
      <c r="AK29" s="85" t="str">
        <f t="shared" si="2"/>
        <v/>
      </c>
      <c r="AL29" s="205" t="str">
        <f t="shared" si="3"/>
        <v/>
      </c>
      <c r="AM29" s="372" t="str">
        <f t="shared" si="4"/>
        <v/>
      </c>
    </row>
    <row r="30" spans="1:39" ht="24.95" customHeight="1" thickBot="1">
      <c r="A30" s="7">
        <v>26</v>
      </c>
      <c r="B30" s="419"/>
      <c r="C30" s="267"/>
      <c r="D30" s="367"/>
      <c r="E30" s="435"/>
      <c r="G30" s="438">
        <v>26</v>
      </c>
      <c r="H30" s="504"/>
      <c r="I30" s="65" t="str">
        <f t="shared" si="0"/>
        <v/>
      </c>
      <c r="J30" s="46">
        <f t="shared" ref="J30" si="68">IF(K29+K30=0,0,IF(K29=K30,2,IF(K29&gt;K30,1,3)))</f>
        <v>0</v>
      </c>
      <c r="K30" s="151"/>
      <c r="L30" s="9">
        <f t="shared" ref="L30" si="69">SUM(K30-K29)</f>
        <v>0</v>
      </c>
      <c r="M30" s="13"/>
      <c r="N30" s="492"/>
      <c r="O30" s="106" t="str">
        <f>IF(K27=K28," ",IF(K27&lt;K28,I27,I28))</f>
        <v xml:space="preserve"> </v>
      </c>
      <c r="P30" s="135">
        <f>IF(Q29+Q30=0,0,IF(Q29=Q30,2,IF(Q29&gt;Q30,1,3)))</f>
        <v>0</v>
      </c>
      <c r="Q30" s="151"/>
      <c r="R30" s="56">
        <f>SUM(Q30-Q29)</f>
        <v>0</v>
      </c>
      <c r="S30" s="1"/>
      <c r="T30" s="507"/>
      <c r="U30" s="74" t="str">
        <f>IF(Q27=Q28," ",IF(Q27&lt;Q28,O27,O28))</f>
        <v xml:space="preserve"> </v>
      </c>
      <c r="V30" s="135">
        <f>IF(W29+W30=0,0,IF(W29=W30,2,IF(W29&gt;W30,1,3)))</f>
        <v>0</v>
      </c>
      <c r="W30" s="151"/>
      <c r="X30" s="228">
        <f t="shared" ref="X30" si="70">SUM(W30-W29)</f>
        <v>0</v>
      </c>
      <c r="Y30" s="224"/>
      <c r="Z30" s="15">
        <v>26</v>
      </c>
      <c r="AA30" s="181" t="str">
        <f t="shared" si="16"/>
        <v/>
      </c>
      <c r="AB30" s="153">
        <f t="shared" si="6"/>
        <v>0</v>
      </c>
      <c r="AC30" s="153">
        <f t="shared" si="7"/>
        <v>0</v>
      </c>
      <c r="AD30" s="258">
        <f t="shared" si="8"/>
        <v>0</v>
      </c>
      <c r="AE30"/>
      <c r="AF30" s="256" t="str">
        <f t="shared" si="9"/>
        <v/>
      </c>
      <c r="AG30"/>
      <c r="AH30" s="374" t="str">
        <f>IF(AA30="","",SMALL(AF$5:AF$32,ROWS(AB$5:AB30)))</f>
        <v/>
      </c>
      <c r="AI30" s="70" t="str">
        <f>IF(AH30="","",IF(AND(AK29=AK30,AL29=AL30,AM29=AM30),AI29,$AI$5+25))</f>
        <v/>
      </c>
      <c r="AJ30" s="399" t="str">
        <f t="shared" si="1"/>
        <v/>
      </c>
      <c r="AK30" s="85" t="str">
        <f t="shared" si="2"/>
        <v/>
      </c>
      <c r="AL30" s="205" t="str">
        <f t="shared" si="3"/>
        <v/>
      </c>
      <c r="AM30" s="372" t="str">
        <f t="shared" si="4"/>
        <v/>
      </c>
    </row>
    <row r="31" spans="1:39" ht="24.95" customHeight="1">
      <c r="A31" s="7">
        <v>27</v>
      </c>
      <c r="B31" s="417"/>
      <c r="C31" s="270"/>
      <c r="D31" s="354"/>
      <c r="E31" s="435"/>
      <c r="G31" s="438">
        <v>27</v>
      </c>
      <c r="H31" s="503">
        <v>14</v>
      </c>
      <c r="I31" s="45" t="str">
        <f t="shared" si="0"/>
        <v/>
      </c>
      <c r="J31" s="45">
        <f t="shared" ref="J31" si="71">IF(K31+K32=0,0,IF(K31=K32,2,IF(K31&lt;K32,1,3)))</f>
        <v>0</v>
      </c>
      <c r="K31" s="150"/>
      <c r="L31" s="8">
        <f t="shared" ref="L31" si="72">SUM(K31-K32)</f>
        <v>0</v>
      </c>
      <c r="M31" s="13"/>
      <c r="N31" s="491">
        <v>1</v>
      </c>
      <c r="O31" s="49" t="str">
        <f>IF(K29=K30," ",IF(K29&lt;K30,I29,I30))</f>
        <v xml:space="preserve"> </v>
      </c>
      <c r="P31" s="136">
        <f>IF(Q31+Q32=0,0,IF(Q31=Q32,2,IF(Q31&lt;Q32,1,3)))</f>
        <v>0</v>
      </c>
      <c r="Q31" s="150"/>
      <c r="R31" s="55">
        <f>SUM(Q31-Q32)</f>
        <v>0</v>
      </c>
      <c r="S31" s="1"/>
      <c r="T31" s="508">
        <v>8</v>
      </c>
      <c r="U31" s="67" t="str">
        <f>IF(Q29=Q30," ",IF(Q29&lt;Q30,O29,O30))</f>
        <v xml:space="preserve"> </v>
      </c>
      <c r="V31" s="136">
        <f>IF(W31+W32=0,0,IF(W31=W32,2,IF(W31&lt;W32,1,3)))</f>
        <v>0</v>
      </c>
      <c r="W31" s="150"/>
      <c r="X31" s="229">
        <f t="shared" ref="X31" si="73">SUM(W31-W32)</f>
        <v>0</v>
      </c>
      <c r="Y31" s="224"/>
      <c r="Z31" s="15">
        <v>27</v>
      </c>
      <c r="AA31" s="181" t="str">
        <f t="shared" si="16"/>
        <v/>
      </c>
      <c r="AB31" s="153">
        <f t="shared" si="6"/>
        <v>0</v>
      </c>
      <c r="AC31" s="153">
        <f t="shared" si="7"/>
        <v>0</v>
      </c>
      <c r="AD31" s="258">
        <f t="shared" si="8"/>
        <v>0</v>
      </c>
      <c r="AE31"/>
      <c r="AF31" s="256" t="str">
        <f t="shared" si="9"/>
        <v/>
      </c>
      <c r="AG31"/>
      <c r="AH31" s="374" t="str">
        <f>IF(AA31="","",SMALL(AF$5:AF$32,ROWS(AB$5:AB31)))</f>
        <v/>
      </c>
      <c r="AI31" s="70" t="str">
        <f>IF(AH31="","",IF(AND(AK30=AK31,AL30=AL31,AM30=AM31),AI30,$AI$5+26))</f>
        <v/>
      </c>
      <c r="AJ31" s="399" t="str">
        <f t="shared" si="1"/>
        <v/>
      </c>
      <c r="AK31" s="85" t="str">
        <f t="shared" si="2"/>
        <v/>
      </c>
      <c r="AL31" s="205" t="str">
        <f t="shared" si="3"/>
        <v/>
      </c>
      <c r="AM31" s="372" t="str">
        <f t="shared" si="4"/>
        <v/>
      </c>
    </row>
    <row r="32" spans="1:39" ht="24.95" customHeight="1" thickBot="1">
      <c r="A32" s="10">
        <v>28</v>
      </c>
      <c r="B32" s="420"/>
      <c r="C32" s="271"/>
      <c r="D32" s="353"/>
      <c r="E32" s="436"/>
      <c r="G32" s="438">
        <v>28</v>
      </c>
      <c r="H32" s="504"/>
      <c r="I32" s="152" t="str">
        <f t="shared" si="0"/>
        <v/>
      </c>
      <c r="J32" s="46">
        <f t="shared" ref="J32" si="74">IF(K31+K32=0,0,IF(K31=K32,2,IF(K31&gt;K32,1,3)))</f>
        <v>0</v>
      </c>
      <c r="K32" s="151"/>
      <c r="L32" s="9">
        <f t="shared" ref="L32" si="75">SUM(K32-K31)</f>
        <v>0</v>
      </c>
      <c r="M32" s="13"/>
      <c r="N32" s="492"/>
      <c r="O32" s="74" t="str">
        <f>IF(K31=K32," ",IF(K31&lt;K32,I31,I32))</f>
        <v xml:space="preserve"> </v>
      </c>
      <c r="P32" s="135">
        <f>IF(Q31+Q32=0,0,IF(Q31=Q32,2,IF(Q31&gt;Q32,1,3)))</f>
        <v>0</v>
      </c>
      <c r="Q32" s="151"/>
      <c r="R32" s="56">
        <f>SUM(Q32-Q31)</f>
        <v>0</v>
      </c>
      <c r="S32" s="1"/>
      <c r="T32" s="507"/>
      <c r="U32" s="74" t="str">
        <f>IF(Q31=Q32," ",IF(Q31&lt;Q32,O31,O32))</f>
        <v xml:space="preserve"> </v>
      </c>
      <c r="V32" s="135">
        <f>IF(W31+W32=0,0,IF(W31=W32,2,IF(W31&gt;W32,1,3)))</f>
        <v>0</v>
      </c>
      <c r="W32" s="151"/>
      <c r="X32" s="228">
        <f t="shared" ref="X32" si="76">SUM(W32-W31)</f>
        <v>0</v>
      </c>
      <c r="Y32" s="224"/>
      <c r="Z32" s="39">
        <v>28</v>
      </c>
      <c r="AA32" s="9" t="str">
        <f t="shared" si="16"/>
        <v/>
      </c>
      <c r="AB32" s="153">
        <f t="shared" si="6"/>
        <v>0</v>
      </c>
      <c r="AC32" s="153">
        <f t="shared" si="7"/>
        <v>0</v>
      </c>
      <c r="AD32" s="258">
        <f t="shared" si="8"/>
        <v>0</v>
      </c>
      <c r="AE32"/>
      <c r="AF32" s="256" t="str">
        <f t="shared" si="9"/>
        <v/>
      </c>
      <c r="AG32"/>
      <c r="AH32" s="374" t="str">
        <f>IF(AA32="","",SMALL(AF$5:AF$32,ROWS(AB$5:AB32)))</f>
        <v/>
      </c>
      <c r="AI32" s="88" t="str">
        <f>IF(AH32="","",IF(AND(AK31=AK32,AL31=AL32,AM31=AM32),AI31,$AI$5+27))</f>
        <v/>
      </c>
      <c r="AJ32" s="88" t="str">
        <f t="shared" si="1"/>
        <v/>
      </c>
      <c r="AK32" s="112" t="str">
        <f t="shared" si="2"/>
        <v/>
      </c>
      <c r="AL32" s="206" t="str">
        <f t="shared" si="3"/>
        <v/>
      </c>
      <c r="AM32" s="373" t="str">
        <f t="shared" si="4"/>
        <v/>
      </c>
    </row>
    <row r="33" spans="1:39" ht="24.95" customHeight="1">
      <c r="E33" s="443">
        <f>SUM(E5:E32)</f>
        <v>0</v>
      </c>
      <c r="G33" s="443"/>
      <c r="I33" s="113"/>
      <c r="J33" s="380">
        <f>SUM(J7:J32)</f>
        <v>0</v>
      </c>
      <c r="K33" s="383">
        <f>SUM(K5:K32)</f>
        <v>0</v>
      </c>
      <c r="L33" s="380">
        <f>SUM(L5:L32)</f>
        <v>0</v>
      </c>
      <c r="M33" s="13"/>
      <c r="P33" s="383">
        <f>SUM(P5:P32)</f>
        <v>0</v>
      </c>
      <c r="Q33" s="383">
        <f>SUM(Q5:Q32)</f>
        <v>0</v>
      </c>
      <c r="R33" s="380">
        <f>SUM(R5:R32)</f>
        <v>0</v>
      </c>
      <c r="S33" s="1"/>
      <c r="U33" s="380"/>
      <c r="V33" s="381">
        <f>SUM(V5:V32)</f>
        <v>0</v>
      </c>
      <c r="W33" s="383">
        <f>SUM(W5:Y32)</f>
        <v>0</v>
      </c>
      <c r="X33" s="380">
        <f>SUM(X5:X32)</f>
        <v>0</v>
      </c>
      <c r="Y33" s="383">
        <f>SUM(K33+Q33+W33)</f>
        <v>0</v>
      </c>
      <c r="AA33" s="113"/>
      <c r="AB33" s="333">
        <f>SUM(AB5:AB32)</f>
        <v>0</v>
      </c>
      <c r="AC33" s="380">
        <f>SUM(AC5:AC32)</f>
        <v>0</v>
      </c>
      <c r="AD33" s="380">
        <f>SUM(AD5:AD32)</f>
        <v>0</v>
      </c>
      <c r="AE33" s="380"/>
      <c r="AF33" s="380"/>
      <c r="AG33" s="380"/>
      <c r="AH33" s="380"/>
      <c r="AI33" s="380"/>
      <c r="AJ33" s="380"/>
      <c r="AK33" s="333">
        <f>SUM(AK5:AK32)</f>
        <v>0</v>
      </c>
      <c r="AL33" s="380">
        <f>SUM(AL5:AL32)</f>
        <v>0</v>
      </c>
      <c r="AM33" s="380">
        <f>SUM(AM5:AM32)</f>
        <v>0</v>
      </c>
    </row>
    <row r="34" spans="1:39" ht="24.95" customHeight="1">
      <c r="E34" s="443">
        <v>406</v>
      </c>
      <c r="G34" s="443"/>
      <c r="H34" s="347"/>
      <c r="I34" s="348"/>
      <c r="J34" s="311">
        <v>52</v>
      </c>
      <c r="K34" s="313"/>
      <c r="L34" s="381" t="str">
        <f>IF(L33=0,"OK",ERREUR)</f>
        <v>OK</v>
      </c>
      <c r="M34" s="349"/>
      <c r="N34" s="347"/>
      <c r="O34" s="313"/>
      <c r="P34" s="313">
        <v>52</v>
      </c>
      <c r="Q34" s="313"/>
      <c r="R34" s="381" t="str">
        <f>IF(R33=0,"OK",ERREUR)</f>
        <v>OK</v>
      </c>
      <c r="S34" s="349"/>
      <c r="T34" s="347"/>
      <c r="U34" s="311"/>
      <c r="V34" s="311">
        <v>52</v>
      </c>
      <c r="W34" s="313"/>
      <c r="X34" s="381" t="str">
        <f>IF(X33=0,"OK",ERREUR)</f>
        <v>OK</v>
      </c>
      <c r="Y34" s="313"/>
      <c r="Z34" s="313"/>
      <c r="AA34" s="311"/>
      <c r="AB34" s="334">
        <f>SUM(J34+P34+V34)</f>
        <v>156</v>
      </c>
      <c r="AC34" s="308" t="str">
        <f>IF(AC33=0,"OK",ERREUR)</f>
        <v>OK</v>
      </c>
      <c r="AD34" s="311"/>
      <c r="AE34" s="311"/>
      <c r="AF34" s="312"/>
      <c r="AG34" s="312"/>
      <c r="AH34" s="311"/>
      <c r="AI34" s="311"/>
      <c r="AJ34" s="312"/>
      <c r="AK34" s="334">
        <v>156</v>
      </c>
      <c r="AL34" s="308" t="str">
        <f>IF(AL33=0,"OK",ERREUR)</f>
        <v>OK</v>
      </c>
      <c r="AM34" s="335"/>
    </row>
    <row r="35" spans="1:39" ht="24.75" customHeight="1">
      <c r="C35" s="500" t="s">
        <v>91</v>
      </c>
      <c r="D35" s="500"/>
      <c r="G35" s="443"/>
      <c r="J35" s="224"/>
      <c r="K35" s="224"/>
      <c r="L35" s="224"/>
      <c r="M35" s="224"/>
      <c r="N35" s="13"/>
      <c r="P35" s="224"/>
      <c r="Q35" s="224"/>
      <c r="R35" s="224"/>
      <c r="S35" s="224"/>
      <c r="T35" s="225"/>
      <c r="U35" s="1"/>
      <c r="Y35" s="224"/>
      <c r="Z35" s="224"/>
      <c r="AA35" s="224"/>
      <c r="AB35" s="224"/>
      <c r="AC35" s="224"/>
      <c r="AD35" s="383"/>
      <c r="AE35" s="224"/>
      <c r="AF35" s="224"/>
      <c r="AG35" s="224"/>
      <c r="AH35" s="13"/>
      <c r="AI35" s="13"/>
      <c r="AJ35" s="224"/>
      <c r="AK35" s="224"/>
      <c r="AL35" s="224"/>
      <c r="AM35" s="224"/>
    </row>
    <row r="36" spans="1:39" ht="26.25">
      <c r="A36"/>
      <c r="B36"/>
      <c r="C36" s="499" t="s">
        <v>110</v>
      </c>
      <c r="D36" s="499"/>
      <c r="E36"/>
      <c r="F36" s="443"/>
      <c r="G36" s="224"/>
      <c r="H36" s="224"/>
      <c r="I36" s="224"/>
      <c r="J36" s="22"/>
      <c r="K36" s="22"/>
      <c r="L36" s="224"/>
      <c r="M36" s="13"/>
      <c r="N36" s="13"/>
      <c r="O36" s="224"/>
      <c r="P36" s="225"/>
      <c r="Q36" s="1"/>
      <c r="R36" s="224"/>
      <c r="U36" s="224"/>
      <c r="V36" s="224"/>
      <c r="W36" s="224"/>
      <c r="X36" s="224"/>
      <c r="Y36" s="224"/>
      <c r="Z36" s="225"/>
      <c r="AA36" s="224"/>
      <c r="AB36" s="224"/>
      <c r="AC36" s="383"/>
      <c r="AD36" s="224"/>
      <c r="AE36" s="224"/>
      <c r="AF36" s="224"/>
      <c r="AG36" s="13"/>
      <c r="AH36" s="31"/>
    </row>
    <row r="37" spans="1:39" customFormat="1" ht="31.5" customHeight="1"/>
    <row r="38" spans="1:39" customFormat="1" ht="31.5" customHeight="1"/>
    <row r="39" spans="1:39" customFormat="1" ht="31.5" customHeight="1"/>
    <row r="40" spans="1:39" customFormat="1" ht="31.5" customHeight="1"/>
    <row r="41" spans="1:39" ht="26.25">
      <c r="A41" s="224"/>
      <c r="B41" s="23"/>
      <c r="C41" s="224"/>
      <c r="D41" s="224"/>
      <c r="E41" s="224"/>
      <c r="F41" s="383"/>
      <c r="G41" s="443"/>
      <c r="H41" s="224"/>
      <c r="I41" s="224"/>
      <c r="J41" s="224"/>
      <c r="K41" s="22"/>
      <c r="L41" s="22"/>
      <c r="M41" s="22"/>
      <c r="N41" s="22"/>
      <c r="O41" s="224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 s="224"/>
      <c r="AF41" s="13"/>
      <c r="AG41" s="224"/>
      <c r="AH41" s="224"/>
      <c r="AI41" s="13"/>
      <c r="AJ41" s="31"/>
    </row>
    <row r="42" spans="1:39" ht="26.25">
      <c r="A42" s="21" t="s">
        <v>64</v>
      </c>
      <c r="B42" s="443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4"/>
      <c r="O42" s="224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 s="224"/>
      <c r="AF42" s="13"/>
      <c r="AG42" s="224"/>
      <c r="AH42" s="224"/>
      <c r="AI42" s="13"/>
      <c r="AJ42" s="31"/>
    </row>
    <row r="43" spans="1:39" ht="26.25">
      <c r="A43" s="21" t="s">
        <v>128</v>
      </c>
      <c r="B43" s="443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4"/>
      <c r="O43" s="224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 s="224"/>
      <c r="AF43" s="13"/>
      <c r="AG43" s="13"/>
      <c r="AH43" s="224"/>
      <c r="AI43" s="224"/>
      <c r="AJ43" s="13"/>
    </row>
    <row r="44" spans="1:39" ht="26.25">
      <c r="A44" s="21" t="s">
        <v>108</v>
      </c>
      <c r="B44" s="443"/>
      <c r="D44" s="22"/>
      <c r="E44" s="22"/>
      <c r="F44" s="22"/>
      <c r="G44" s="22"/>
      <c r="H44" s="22"/>
      <c r="I44" s="22"/>
      <c r="J44" s="22"/>
      <c r="K44" s="22"/>
      <c r="O44" s="22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G44" s="224"/>
      <c r="AH44" s="224"/>
      <c r="AI44" s="13"/>
      <c r="AJ44" s="31"/>
    </row>
    <row r="45" spans="1:39" ht="26.25">
      <c r="A45" s="21" t="s">
        <v>126</v>
      </c>
      <c r="B45" s="443"/>
      <c r="D45" s="21"/>
      <c r="E45" s="22"/>
      <c r="F45" s="22"/>
      <c r="G45" s="22"/>
      <c r="H45" s="22"/>
      <c r="I45" s="22"/>
      <c r="J45" s="22"/>
      <c r="K45" s="22"/>
      <c r="O45" s="224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G45" s="224"/>
      <c r="AH45" s="224"/>
      <c r="AI45" s="13"/>
      <c r="AJ45" s="31"/>
    </row>
    <row r="46" spans="1:39" ht="26.25">
      <c r="A46" s="21" t="s">
        <v>127</v>
      </c>
      <c r="B46" s="443"/>
      <c r="D46" s="22"/>
      <c r="E46" s="22"/>
      <c r="F46" s="22"/>
      <c r="I46" s="22"/>
      <c r="J46" s="22"/>
      <c r="O46" s="224"/>
      <c r="P46" s="113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9" ht="26.25">
      <c r="A47" s="21" t="s">
        <v>106</v>
      </c>
      <c r="B47" s="443"/>
      <c r="D47" s="22"/>
      <c r="E47" s="22"/>
      <c r="I47" s="22"/>
      <c r="J47" s="22"/>
      <c r="O47" s="224"/>
      <c r="P47" s="113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9" ht="26.25">
      <c r="A48" s="403"/>
      <c r="B48" s="424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3:6" ht="28.5" customHeight="1">
      <c r="C49" s="403"/>
    </row>
    <row r="50" spans="3:6" ht="26.25">
      <c r="F50" s="22"/>
    </row>
    <row r="51" spans="3:6" ht="26.25">
      <c r="F51" s="22"/>
    </row>
    <row r="52" spans="3:6" ht="26.25">
      <c r="F52" s="22"/>
    </row>
    <row r="53" spans="3:6" ht="26.25">
      <c r="F53" s="22"/>
    </row>
    <row r="54" spans="3:6" ht="26.25">
      <c r="F54" s="22"/>
    </row>
  </sheetData>
  <sheetProtection sheet="1" objects="1" scenarios="1" formatCells="0" formatColumns="0" formatRows="0" insertColumns="0" insertRows="0" insertHyperlinks="0" deleteColumns="0" deleteRows="0" sort="0"/>
  <mergeCells count="48">
    <mergeCell ref="C36:D36"/>
    <mergeCell ref="A1:C1"/>
    <mergeCell ref="I1:K1"/>
    <mergeCell ref="H25:H26"/>
    <mergeCell ref="N25:N26"/>
    <mergeCell ref="H17:H18"/>
    <mergeCell ref="N17:N18"/>
    <mergeCell ref="H11:H12"/>
    <mergeCell ref="N11:N12"/>
    <mergeCell ref="H19:H20"/>
    <mergeCell ref="H13:H14"/>
    <mergeCell ref="N15:N16"/>
    <mergeCell ref="H7:H8"/>
    <mergeCell ref="N7:N8"/>
    <mergeCell ref="N31:N32"/>
    <mergeCell ref="C35:D35"/>
    <mergeCell ref="T7:T8"/>
    <mergeCell ref="H9:H10"/>
    <mergeCell ref="N9:N10"/>
    <mergeCell ref="T9:T10"/>
    <mergeCell ref="T15:T16"/>
    <mergeCell ref="T11:T12"/>
    <mergeCell ref="N13:N14"/>
    <mergeCell ref="AI3:AM3"/>
    <mergeCell ref="H5:H6"/>
    <mergeCell ref="N5:N6"/>
    <mergeCell ref="T5:T6"/>
    <mergeCell ref="AB3:AD3"/>
    <mergeCell ref="T23:T24"/>
    <mergeCell ref="T17:T18"/>
    <mergeCell ref="N19:N20"/>
    <mergeCell ref="N23:N24"/>
    <mergeCell ref="H23:H24"/>
    <mergeCell ref="H31:H32"/>
    <mergeCell ref="T13:T14"/>
    <mergeCell ref="H15:H16"/>
    <mergeCell ref="T19:T20"/>
    <mergeCell ref="T31:T32"/>
    <mergeCell ref="H27:H28"/>
    <mergeCell ref="N27:N28"/>
    <mergeCell ref="T27:T28"/>
    <mergeCell ref="H29:H30"/>
    <mergeCell ref="N29:N30"/>
    <mergeCell ref="T29:T30"/>
    <mergeCell ref="T25:T26"/>
    <mergeCell ref="H21:H22"/>
    <mergeCell ref="N21:N22"/>
    <mergeCell ref="T21:T22"/>
  </mergeCells>
  <conditionalFormatting sqref="K5:K6">
    <cfRule type="iconSet" priority="514">
      <iconSet>
        <cfvo type="percent" val="0"/>
        <cfvo type="percent" val="12"/>
        <cfvo type="percent" val="13"/>
      </iconSet>
    </cfRule>
    <cfRule type="duplicateValues" dxfId="223" priority="515"/>
  </conditionalFormatting>
  <conditionalFormatting sqref="K7:K8">
    <cfRule type="iconSet" priority="512">
      <iconSet>
        <cfvo type="percent" val="0"/>
        <cfvo type="percent" val="12"/>
        <cfvo type="percent" val="13"/>
      </iconSet>
    </cfRule>
    <cfRule type="duplicateValues" dxfId="222" priority="513"/>
  </conditionalFormatting>
  <conditionalFormatting sqref="K9:K10">
    <cfRule type="iconSet" priority="510">
      <iconSet>
        <cfvo type="percent" val="0"/>
        <cfvo type="percent" val="12"/>
        <cfvo type="percent" val="13"/>
      </iconSet>
    </cfRule>
    <cfRule type="duplicateValues" dxfId="221" priority="511"/>
  </conditionalFormatting>
  <conditionalFormatting sqref="K11:K12">
    <cfRule type="iconSet" priority="508">
      <iconSet>
        <cfvo type="percent" val="0"/>
        <cfvo type="percent" val="12"/>
        <cfvo type="percent" val="13"/>
      </iconSet>
    </cfRule>
    <cfRule type="duplicateValues" dxfId="220" priority="509"/>
  </conditionalFormatting>
  <conditionalFormatting sqref="K13:K14">
    <cfRule type="iconSet" priority="506">
      <iconSet>
        <cfvo type="percent" val="0"/>
        <cfvo type="percent" val="12"/>
        <cfvo type="percent" val="13"/>
      </iconSet>
    </cfRule>
    <cfRule type="duplicateValues" dxfId="219" priority="507"/>
  </conditionalFormatting>
  <conditionalFormatting sqref="K15:K16">
    <cfRule type="iconSet" priority="504">
      <iconSet>
        <cfvo type="percent" val="0"/>
        <cfvo type="percent" val="12"/>
        <cfvo type="percent" val="13"/>
      </iconSet>
    </cfRule>
    <cfRule type="duplicateValues" dxfId="218" priority="505"/>
  </conditionalFormatting>
  <conditionalFormatting sqref="K17:K18">
    <cfRule type="iconSet" priority="502">
      <iconSet>
        <cfvo type="percent" val="0"/>
        <cfvo type="percent" val="12"/>
        <cfvo type="percent" val="13"/>
      </iconSet>
    </cfRule>
    <cfRule type="duplicateValues" dxfId="217" priority="503"/>
  </conditionalFormatting>
  <conditionalFormatting sqref="K19:K20">
    <cfRule type="iconSet" priority="500">
      <iconSet>
        <cfvo type="percent" val="0"/>
        <cfvo type="percent" val="12"/>
        <cfvo type="percent" val="13"/>
      </iconSet>
    </cfRule>
    <cfRule type="duplicateValues" dxfId="216" priority="501"/>
  </conditionalFormatting>
  <conditionalFormatting sqref="K21:K22">
    <cfRule type="iconSet" priority="498">
      <iconSet>
        <cfvo type="percent" val="0"/>
        <cfvo type="percent" val="12"/>
        <cfvo type="percent" val="13"/>
      </iconSet>
    </cfRule>
    <cfRule type="duplicateValues" dxfId="215" priority="499"/>
  </conditionalFormatting>
  <conditionalFormatting sqref="K23:K24">
    <cfRule type="iconSet" priority="496">
      <iconSet>
        <cfvo type="percent" val="0"/>
        <cfvo type="percent" val="12"/>
        <cfvo type="percent" val="13"/>
      </iconSet>
    </cfRule>
    <cfRule type="duplicateValues" dxfId="214" priority="497"/>
  </conditionalFormatting>
  <conditionalFormatting sqref="K25:K26">
    <cfRule type="iconSet" priority="494">
      <iconSet>
        <cfvo type="percent" val="0"/>
        <cfvo type="percent" val="12"/>
        <cfvo type="percent" val="13"/>
      </iconSet>
    </cfRule>
    <cfRule type="duplicateValues" dxfId="213" priority="495"/>
  </conditionalFormatting>
  <conditionalFormatting sqref="K27:K28">
    <cfRule type="iconSet" priority="492">
      <iconSet>
        <cfvo type="percent" val="0"/>
        <cfvo type="percent" val="12"/>
        <cfvo type="percent" val="13"/>
      </iconSet>
    </cfRule>
    <cfRule type="duplicateValues" dxfId="212" priority="493"/>
  </conditionalFormatting>
  <conditionalFormatting sqref="K29:K30">
    <cfRule type="iconSet" priority="490">
      <iconSet>
        <cfvo type="percent" val="0"/>
        <cfvo type="percent" val="12"/>
        <cfvo type="percent" val="13"/>
      </iconSet>
    </cfRule>
    <cfRule type="duplicateValues" dxfId="211" priority="491"/>
  </conditionalFormatting>
  <conditionalFormatting sqref="K31:K32">
    <cfRule type="iconSet" priority="488">
      <iconSet>
        <cfvo type="percent" val="0"/>
        <cfvo type="percent" val="12"/>
        <cfvo type="percent" val="13"/>
      </iconSet>
    </cfRule>
    <cfRule type="duplicateValues" dxfId="210" priority="489"/>
  </conditionalFormatting>
  <conditionalFormatting sqref="Q5:Q6">
    <cfRule type="iconSet" priority="486">
      <iconSet>
        <cfvo type="percent" val="0"/>
        <cfvo type="percent" val="12"/>
        <cfvo type="percent" val="13"/>
      </iconSet>
    </cfRule>
    <cfRule type="duplicateValues" dxfId="209" priority="487"/>
  </conditionalFormatting>
  <conditionalFormatting sqref="Q7:Q8">
    <cfRule type="iconSet" priority="484">
      <iconSet>
        <cfvo type="percent" val="0"/>
        <cfvo type="percent" val="12"/>
        <cfvo type="percent" val="13"/>
      </iconSet>
    </cfRule>
    <cfRule type="duplicateValues" dxfId="208" priority="485"/>
  </conditionalFormatting>
  <conditionalFormatting sqref="Q9:Q10">
    <cfRule type="iconSet" priority="482">
      <iconSet>
        <cfvo type="percent" val="0"/>
        <cfvo type="percent" val="12"/>
        <cfvo type="percent" val="13"/>
      </iconSet>
    </cfRule>
    <cfRule type="duplicateValues" dxfId="207" priority="483"/>
  </conditionalFormatting>
  <conditionalFormatting sqref="Q11:Q12">
    <cfRule type="iconSet" priority="480">
      <iconSet>
        <cfvo type="percent" val="0"/>
        <cfvo type="percent" val="12"/>
        <cfvo type="percent" val="13"/>
      </iconSet>
    </cfRule>
    <cfRule type="duplicateValues" dxfId="206" priority="481"/>
  </conditionalFormatting>
  <conditionalFormatting sqref="Q13:Q14">
    <cfRule type="iconSet" priority="478">
      <iconSet>
        <cfvo type="percent" val="0"/>
        <cfvo type="percent" val="12"/>
        <cfvo type="percent" val="13"/>
      </iconSet>
    </cfRule>
    <cfRule type="duplicateValues" dxfId="205" priority="479"/>
  </conditionalFormatting>
  <conditionalFormatting sqref="Q15:Q16">
    <cfRule type="iconSet" priority="476">
      <iconSet>
        <cfvo type="percent" val="0"/>
        <cfvo type="percent" val="12"/>
        <cfvo type="percent" val="13"/>
      </iconSet>
    </cfRule>
    <cfRule type="duplicateValues" dxfId="204" priority="477"/>
  </conditionalFormatting>
  <conditionalFormatting sqref="Q17:Q18">
    <cfRule type="iconSet" priority="474">
      <iconSet>
        <cfvo type="percent" val="0"/>
        <cfvo type="percent" val="12"/>
        <cfvo type="percent" val="13"/>
      </iconSet>
    </cfRule>
    <cfRule type="duplicateValues" dxfId="203" priority="475"/>
  </conditionalFormatting>
  <conditionalFormatting sqref="Q19:Q20">
    <cfRule type="iconSet" priority="472">
      <iconSet>
        <cfvo type="percent" val="0"/>
        <cfvo type="percent" val="12"/>
        <cfvo type="percent" val="13"/>
      </iconSet>
    </cfRule>
    <cfRule type="duplicateValues" dxfId="202" priority="473"/>
  </conditionalFormatting>
  <conditionalFormatting sqref="Q21:Q22">
    <cfRule type="iconSet" priority="470">
      <iconSet>
        <cfvo type="percent" val="0"/>
        <cfvo type="percent" val="12"/>
        <cfvo type="percent" val="13"/>
      </iconSet>
    </cfRule>
    <cfRule type="duplicateValues" dxfId="201" priority="471"/>
  </conditionalFormatting>
  <conditionalFormatting sqref="Q23:Q24">
    <cfRule type="iconSet" priority="468">
      <iconSet>
        <cfvo type="percent" val="0"/>
        <cfvo type="percent" val="12"/>
        <cfvo type="percent" val="13"/>
      </iconSet>
    </cfRule>
    <cfRule type="duplicateValues" dxfId="200" priority="469"/>
  </conditionalFormatting>
  <conditionalFormatting sqref="Q25:Q26">
    <cfRule type="iconSet" priority="466">
      <iconSet>
        <cfvo type="percent" val="0"/>
        <cfvo type="percent" val="12"/>
        <cfvo type="percent" val="13"/>
      </iconSet>
    </cfRule>
    <cfRule type="duplicateValues" dxfId="199" priority="467"/>
  </conditionalFormatting>
  <conditionalFormatting sqref="Q27:Q28">
    <cfRule type="iconSet" priority="464">
      <iconSet>
        <cfvo type="percent" val="0"/>
        <cfvo type="percent" val="12"/>
        <cfvo type="percent" val="13"/>
      </iconSet>
    </cfRule>
    <cfRule type="duplicateValues" dxfId="198" priority="465"/>
  </conditionalFormatting>
  <conditionalFormatting sqref="Q29:Q30">
    <cfRule type="iconSet" priority="462">
      <iconSet>
        <cfvo type="percent" val="0"/>
        <cfvo type="percent" val="12"/>
        <cfvo type="percent" val="13"/>
      </iconSet>
    </cfRule>
    <cfRule type="duplicateValues" dxfId="197" priority="463"/>
  </conditionalFormatting>
  <conditionalFormatting sqref="Q31:Q32">
    <cfRule type="iconSet" priority="460">
      <iconSet>
        <cfvo type="percent" val="0"/>
        <cfvo type="percent" val="12"/>
        <cfvo type="percent" val="13"/>
      </iconSet>
    </cfRule>
    <cfRule type="duplicateValues" dxfId="196" priority="461"/>
  </conditionalFormatting>
  <conditionalFormatting sqref="W5:W6">
    <cfRule type="iconSet" priority="458">
      <iconSet>
        <cfvo type="percent" val="0"/>
        <cfvo type="percent" val="12"/>
        <cfvo type="percent" val="13"/>
      </iconSet>
    </cfRule>
    <cfRule type="duplicateValues" dxfId="195" priority="459"/>
  </conditionalFormatting>
  <conditionalFormatting sqref="W7:W8">
    <cfRule type="iconSet" priority="456">
      <iconSet>
        <cfvo type="percent" val="0"/>
        <cfvo type="percent" val="12"/>
        <cfvo type="percent" val="13"/>
      </iconSet>
    </cfRule>
    <cfRule type="duplicateValues" dxfId="194" priority="457"/>
  </conditionalFormatting>
  <conditionalFormatting sqref="W9:W10">
    <cfRule type="iconSet" priority="454">
      <iconSet>
        <cfvo type="percent" val="0"/>
        <cfvo type="percent" val="12"/>
        <cfvo type="percent" val="13"/>
      </iconSet>
    </cfRule>
    <cfRule type="duplicateValues" dxfId="193" priority="455"/>
  </conditionalFormatting>
  <conditionalFormatting sqref="W11:W12">
    <cfRule type="iconSet" priority="452">
      <iconSet>
        <cfvo type="percent" val="0"/>
        <cfvo type="percent" val="12"/>
        <cfvo type="percent" val="13"/>
      </iconSet>
    </cfRule>
    <cfRule type="duplicateValues" dxfId="192" priority="453"/>
  </conditionalFormatting>
  <conditionalFormatting sqref="W13:W14">
    <cfRule type="iconSet" priority="450">
      <iconSet>
        <cfvo type="percent" val="0"/>
        <cfvo type="percent" val="12"/>
        <cfvo type="percent" val="13"/>
      </iconSet>
    </cfRule>
    <cfRule type="duplicateValues" dxfId="191" priority="451"/>
  </conditionalFormatting>
  <conditionalFormatting sqref="W15:W16">
    <cfRule type="iconSet" priority="448">
      <iconSet>
        <cfvo type="percent" val="0"/>
        <cfvo type="percent" val="12"/>
        <cfvo type="percent" val="13"/>
      </iconSet>
    </cfRule>
    <cfRule type="duplicateValues" dxfId="190" priority="449"/>
  </conditionalFormatting>
  <conditionalFormatting sqref="W17:W18">
    <cfRule type="iconSet" priority="446">
      <iconSet>
        <cfvo type="percent" val="0"/>
        <cfvo type="percent" val="12"/>
        <cfvo type="percent" val="13"/>
      </iconSet>
    </cfRule>
    <cfRule type="duplicateValues" dxfId="189" priority="447"/>
  </conditionalFormatting>
  <conditionalFormatting sqref="W19:W20">
    <cfRule type="iconSet" priority="444">
      <iconSet>
        <cfvo type="percent" val="0"/>
        <cfvo type="percent" val="12"/>
        <cfvo type="percent" val="13"/>
      </iconSet>
    </cfRule>
    <cfRule type="duplicateValues" dxfId="188" priority="445"/>
  </conditionalFormatting>
  <conditionalFormatting sqref="W21:W22">
    <cfRule type="iconSet" priority="442">
      <iconSet>
        <cfvo type="percent" val="0"/>
        <cfvo type="percent" val="12"/>
        <cfvo type="percent" val="13"/>
      </iconSet>
    </cfRule>
    <cfRule type="duplicateValues" dxfId="187" priority="443"/>
  </conditionalFormatting>
  <conditionalFormatting sqref="W23:W24">
    <cfRule type="iconSet" priority="440">
      <iconSet>
        <cfvo type="percent" val="0"/>
        <cfvo type="percent" val="12"/>
        <cfvo type="percent" val="13"/>
      </iconSet>
    </cfRule>
    <cfRule type="duplicateValues" dxfId="186" priority="441"/>
  </conditionalFormatting>
  <conditionalFormatting sqref="W25:W26">
    <cfRule type="iconSet" priority="438">
      <iconSet>
        <cfvo type="percent" val="0"/>
        <cfvo type="percent" val="12"/>
        <cfvo type="percent" val="13"/>
      </iconSet>
    </cfRule>
    <cfRule type="duplicateValues" dxfId="185" priority="439"/>
  </conditionalFormatting>
  <conditionalFormatting sqref="W27:W28">
    <cfRule type="iconSet" priority="436">
      <iconSet>
        <cfvo type="percent" val="0"/>
        <cfvo type="percent" val="12"/>
        <cfvo type="percent" val="13"/>
      </iconSet>
    </cfRule>
    <cfRule type="duplicateValues" dxfId="184" priority="437"/>
  </conditionalFormatting>
  <conditionalFormatting sqref="W29:W30">
    <cfRule type="iconSet" priority="434">
      <iconSet>
        <cfvo type="percent" val="0"/>
        <cfvo type="percent" val="12"/>
        <cfvo type="percent" val="13"/>
      </iconSet>
    </cfRule>
    <cfRule type="duplicateValues" dxfId="183" priority="435"/>
  </conditionalFormatting>
  <conditionalFormatting sqref="W31:W32">
    <cfRule type="iconSet" priority="432">
      <iconSet>
        <cfvo type="percent" val="0"/>
        <cfvo type="percent" val="12"/>
        <cfvo type="percent" val="13"/>
      </iconSet>
    </cfRule>
    <cfRule type="duplicateValues" dxfId="182" priority="433"/>
  </conditionalFormatting>
  <conditionalFormatting sqref="AI11:AI32">
    <cfRule type="duplicateValues" dxfId="181" priority="431"/>
  </conditionalFormatting>
  <conditionalFormatting sqref="AI5:AI32">
    <cfRule type="duplicateValues" dxfId="180" priority="430"/>
  </conditionalFormatting>
  <conditionalFormatting sqref="AL33 AC33 R33 L33 X33">
    <cfRule type="colorScale" priority="429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34 AC34 L34 R34 X34">
    <cfRule type="containsText" dxfId="179" priority="427" operator="containsText" text="OK">
      <formula>NOT(ISERROR(SEARCH("OK",L34)))</formula>
    </cfRule>
    <cfRule type="containsText" dxfId="178" priority="428" operator="containsText" text="ERREUR">
      <formula>NOT(ISERROR(SEARCH("ERREUR",L34)))</formula>
    </cfRule>
  </conditionalFormatting>
  <conditionalFormatting sqref="AI6:AI32">
    <cfRule type="duplicateValues" dxfId="177" priority="420"/>
  </conditionalFormatting>
  <conditionalFormatting sqref="AI27:AI32">
    <cfRule type="duplicateValues" dxfId="176" priority="419"/>
  </conditionalFormatting>
  <conditionalFormatting sqref="AI6:AI32">
    <cfRule type="duplicateValues" dxfId="175" priority="409"/>
    <cfRule type="duplicateValues" dxfId="174" priority="410"/>
  </conditionalFormatting>
  <conditionalFormatting sqref="AI6:AI7">
    <cfRule type="duplicateValues" dxfId="173" priority="403"/>
  </conditionalFormatting>
  <conditionalFormatting sqref="AI6:AI7">
    <cfRule type="duplicateValues" dxfId="172" priority="394"/>
    <cfRule type="duplicateValues" dxfId="171" priority="395"/>
  </conditionalFormatting>
  <conditionalFormatting sqref="AI6">
    <cfRule type="duplicateValues" dxfId="170" priority="379"/>
  </conditionalFormatting>
  <conditionalFormatting sqref="AI6">
    <cfRule type="duplicateValues" dxfId="169" priority="377"/>
    <cfRule type="duplicateValues" dxfId="168" priority="378"/>
  </conditionalFormatting>
  <conditionalFormatting sqref="AI6 AI8 AI10 AI12 AI14 AI16 AI18 AI22:AI32">
    <cfRule type="duplicateValues" dxfId="167" priority="202"/>
  </conditionalFormatting>
  <conditionalFormatting sqref="AI6 AI8 AI10 AI12 AI14 AI16 AI18 AI22:AI32">
    <cfRule type="duplicateValues" dxfId="166" priority="200"/>
    <cfRule type="duplicateValues" dxfId="165" priority="201"/>
  </conditionalFormatting>
  <conditionalFormatting sqref="AI6:AI22">
    <cfRule type="duplicateValues" dxfId="164" priority="195"/>
  </conditionalFormatting>
  <conditionalFormatting sqref="AI6:AI22">
    <cfRule type="duplicateValues" dxfId="163" priority="192"/>
    <cfRule type="duplicateValues" dxfId="162" priority="193"/>
  </conditionalFormatting>
  <conditionalFormatting sqref="AI6 AI8 AI10 AI12 AI14 AI16 AI18 AI20:AI22">
    <cfRule type="duplicateValues" dxfId="161" priority="186"/>
  </conditionalFormatting>
  <conditionalFormatting sqref="AI6 AI8 AI10 AI12 AI14 AI16 AI18 AI20:AI22">
    <cfRule type="duplicateValues" dxfId="160" priority="184"/>
    <cfRule type="duplicateValues" dxfId="159" priority="185"/>
  </conditionalFormatting>
  <conditionalFormatting sqref="AI27:AI28">
    <cfRule type="duplicateValues" dxfId="158" priority="175"/>
  </conditionalFormatting>
  <conditionalFormatting sqref="AI6:AI28">
    <cfRule type="duplicateValues" dxfId="157" priority="174"/>
  </conditionalFormatting>
  <conditionalFormatting sqref="AI6:AI28">
    <cfRule type="duplicateValues" dxfId="156" priority="165"/>
    <cfRule type="duplicateValues" dxfId="155" priority="166"/>
  </conditionalFormatting>
  <conditionalFormatting sqref="AI6 AI8 AI10 AI12 AI14 AI16 AI18 AI22:AI28">
    <cfRule type="duplicateValues" dxfId="154" priority="160"/>
  </conditionalFormatting>
  <conditionalFormatting sqref="AI6 AI8 AI10 AI12 AI14 AI16 AI18 AI22:AI28">
    <cfRule type="duplicateValues" dxfId="153" priority="158"/>
    <cfRule type="duplicateValues" dxfId="152" priority="159"/>
  </conditionalFormatting>
  <conditionalFormatting sqref="AH33:AH34">
    <cfRule type="duplicateValues" dxfId="151" priority="38"/>
  </conditionalFormatting>
  <conditionalFormatting sqref="AH33:AH34">
    <cfRule type="duplicateValues" dxfId="150" priority="35"/>
    <cfRule type="duplicateValues" dxfId="149" priority="36"/>
  </conditionalFormatting>
  <conditionalFormatting sqref="C5:C32">
    <cfRule type="duplicateValues" dxfId="148" priority="31"/>
  </conditionalFormatting>
  <conditionalFormatting sqref="C26:C29">
    <cfRule type="duplicateValues" dxfId="147" priority="30"/>
  </conditionalFormatting>
  <conditionalFormatting sqref="O5:O32">
    <cfRule type="duplicateValues" dxfId="146" priority="1"/>
  </conditionalFormatting>
  <pageMargins left="0.16" right="0.15" top="0.23" bottom="0.31" header="0.15" footer="0.22"/>
  <pageSetup paperSize="9" orientation="landscape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66FF33"/>
  </sheetPr>
  <dimension ref="A1:AN57"/>
  <sheetViews>
    <sheetView zoomScale="60" zoomScaleNormal="60" workbookViewId="0">
      <selection activeCell="O39" sqref="O39"/>
    </sheetView>
  </sheetViews>
  <sheetFormatPr baseColWidth="10" defaultColWidth="13.5703125" defaultRowHeight="15"/>
  <cols>
    <col min="1" max="2" width="6.85546875" style="90" customWidth="1"/>
    <col min="3" max="3" width="30.5703125" style="90" customWidth="1"/>
    <col min="4" max="4" width="25.42578125" style="90" customWidth="1"/>
    <col min="5" max="5" width="14" style="90" customWidth="1"/>
    <col min="6" max="6" width="7.42578125" style="90" customWidth="1"/>
    <col min="7" max="7" width="5.7109375" style="90" customWidth="1"/>
    <col min="8" max="8" width="7.7109375" style="90" customWidth="1"/>
    <col min="9" max="9" width="30.7109375" style="90" customWidth="1"/>
    <col min="10" max="10" width="9.7109375" style="90" hidden="1" customWidth="1"/>
    <col min="11" max="11" width="9.5703125" style="90" customWidth="1"/>
    <col min="12" max="12" width="11.42578125" style="90" hidden="1" customWidth="1"/>
    <col min="13" max="13" width="5" style="90" customWidth="1"/>
    <col min="14" max="14" width="7.85546875" style="90" customWidth="1"/>
    <col min="15" max="15" width="30.85546875" style="90" customWidth="1"/>
    <col min="16" max="16" width="12.42578125" style="90" hidden="1" customWidth="1"/>
    <col min="17" max="17" width="9.42578125" style="90" customWidth="1"/>
    <col min="18" max="18" width="9.7109375" style="90" hidden="1" customWidth="1"/>
    <col min="19" max="19" width="11.140625" style="90" customWidth="1"/>
    <col min="20" max="20" width="7.7109375" style="90" customWidth="1"/>
    <col min="21" max="21" width="30.7109375" style="90" customWidth="1"/>
    <col min="22" max="22" width="9" style="90" hidden="1" customWidth="1"/>
    <col min="23" max="23" width="9.5703125" style="90" customWidth="1"/>
    <col min="24" max="24" width="10.7109375" style="90" hidden="1" customWidth="1"/>
    <col min="25" max="25" width="7.42578125" style="90" customWidth="1"/>
    <col min="26" max="26" width="7.85546875" style="90" customWidth="1"/>
    <col min="27" max="27" width="30.42578125" style="90" customWidth="1"/>
    <col min="28" max="30" width="10.7109375" style="90" customWidth="1"/>
    <col min="31" max="31" width="7.28515625" style="90" customWidth="1"/>
    <col min="32" max="33" width="9.5703125" style="90" customWidth="1"/>
    <col min="34" max="35" width="11.42578125" style="90" customWidth="1"/>
    <col min="36" max="36" width="30.5703125" style="90" customWidth="1"/>
    <col min="37" max="38" width="9.85546875" style="90" customWidth="1"/>
    <col min="39" max="39" width="9.5703125" style="90" customWidth="1"/>
    <col min="40" max="16384" width="13.5703125" style="90"/>
  </cols>
  <sheetData>
    <row r="1" spans="1:40" ht="52.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221"/>
      <c r="M1" s="443"/>
      <c r="N1" s="221"/>
      <c r="O1" s="221"/>
      <c r="P1" s="221"/>
      <c r="Q1" s="221"/>
      <c r="R1" s="221"/>
      <c r="S1" s="443"/>
      <c r="T1" s="221"/>
      <c r="U1" s="221"/>
      <c r="V1" s="220"/>
      <c r="W1" s="221"/>
      <c r="X1" s="221"/>
      <c r="Y1" s="220"/>
      <c r="Z1" s="220"/>
      <c r="AA1" s="221"/>
      <c r="AB1" s="221"/>
      <c r="AC1" s="221"/>
      <c r="AD1" s="388"/>
      <c r="AE1" s="221"/>
      <c r="AF1" s="220"/>
      <c r="AG1" s="221"/>
      <c r="AH1" s="221"/>
      <c r="AI1" s="221"/>
      <c r="AJ1" s="13"/>
      <c r="AK1" s="13"/>
      <c r="AL1" s="221"/>
      <c r="AM1" s="221"/>
      <c r="AN1" s="13"/>
    </row>
    <row r="2" spans="1:40" ht="30" customHeight="1" thickBot="1">
      <c r="A2" s="425"/>
      <c r="B2" s="425"/>
      <c r="C2" s="425"/>
      <c r="D2" s="219"/>
      <c r="E2" s="216"/>
      <c r="F2" s="216"/>
      <c r="G2" s="216"/>
      <c r="H2" s="216"/>
      <c r="I2" s="426"/>
      <c r="J2" s="426"/>
      <c r="K2" s="426"/>
      <c r="L2" s="427"/>
      <c r="M2" s="443"/>
      <c r="N2" s="427"/>
      <c r="O2" s="427"/>
      <c r="P2" s="427"/>
      <c r="Q2" s="427"/>
      <c r="R2" s="427"/>
      <c r="S2" s="443"/>
      <c r="T2" s="427"/>
      <c r="U2" s="427"/>
      <c r="V2" s="428"/>
      <c r="W2" s="427"/>
      <c r="X2" s="427"/>
      <c r="Y2" s="428"/>
      <c r="Z2" s="428"/>
      <c r="AA2" s="427"/>
      <c r="AB2" s="427"/>
      <c r="AC2" s="427"/>
      <c r="AD2" s="427"/>
      <c r="AE2" s="427"/>
      <c r="AF2" s="428"/>
      <c r="AG2" s="427"/>
      <c r="AH2" s="427"/>
      <c r="AI2" s="427"/>
      <c r="AJ2" s="13"/>
      <c r="AK2" s="13"/>
      <c r="AL2" s="427"/>
      <c r="AM2" s="427"/>
      <c r="AN2" s="13"/>
    </row>
    <row r="3" spans="1:40" ht="24.95" customHeight="1" thickBot="1">
      <c r="A3" s="2"/>
      <c r="B3" s="2"/>
      <c r="C3" s="24"/>
      <c r="D3" s="3"/>
      <c r="E3" s="440" t="s">
        <v>16</v>
      </c>
      <c r="F3" s="3"/>
      <c r="G3" s="443"/>
      <c r="H3" s="443"/>
      <c r="I3" s="11" t="s">
        <v>6</v>
      </c>
      <c r="J3" s="11"/>
      <c r="K3" s="221"/>
      <c r="L3" s="221"/>
      <c r="M3" s="443"/>
      <c r="N3" s="12"/>
      <c r="O3" s="11" t="s">
        <v>7</v>
      </c>
      <c r="P3" s="221"/>
      <c r="Q3" s="221"/>
      <c r="R3" s="221"/>
      <c r="S3"/>
      <c r="T3" s="220"/>
      <c r="U3" s="11" t="s">
        <v>8</v>
      </c>
      <c r="V3" s="11" t="s">
        <v>8</v>
      </c>
      <c r="W3" s="27"/>
      <c r="X3" s="27"/>
      <c r="Y3" s="221"/>
      <c r="Z3" s="221"/>
      <c r="AB3" s="496" t="s">
        <v>22</v>
      </c>
      <c r="AC3" s="497"/>
      <c r="AD3" s="498"/>
      <c r="AE3"/>
      <c r="AF3" s="91"/>
      <c r="AG3" s="91"/>
      <c r="AH3" s="89"/>
      <c r="AI3" s="493" t="s">
        <v>13</v>
      </c>
      <c r="AJ3" s="494"/>
      <c r="AK3" s="494"/>
      <c r="AL3" s="494"/>
      <c r="AM3" s="495"/>
    </row>
    <row r="4" spans="1:40" ht="24.95" customHeight="1" thickBot="1">
      <c r="A4" s="93"/>
      <c r="B4" s="346"/>
      <c r="C4" s="476" t="s">
        <v>125</v>
      </c>
      <c r="D4" s="95" t="s">
        <v>15</v>
      </c>
      <c r="E4" s="433" t="s">
        <v>92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443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21"/>
      <c r="Z4" s="221"/>
      <c r="AA4" s="387" t="s">
        <v>1</v>
      </c>
      <c r="AB4" s="257" t="s">
        <v>2</v>
      </c>
      <c r="AC4" s="259" t="s">
        <v>3</v>
      </c>
      <c r="AD4" s="465" t="s">
        <v>12</v>
      </c>
      <c r="AE4"/>
      <c r="AF4" s="97" t="s">
        <v>4</v>
      </c>
      <c r="AG4" s="402"/>
      <c r="AH4" s="305" t="s">
        <v>21</v>
      </c>
      <c r="AI4" s="320" t="s">
        <v>17</v>
      </c>
      <c r="AJ4" s="387" t="s">
        <v>1</v>
      </c>
      <c r="AK4" s="398" t="s">
        <v>2</v>
      </c>
      <c r="AL4" s="386" t="s">
        <v>3</v>
      </c>
      <c r="AM4" s="309" t="s">
        <v>12</v>
      </c>
    </row>
    <row r="5" spans="1:40" ht="24.95" customHeight="1">
      <c r="A5" s="98">
        <v>1</v>
      </c>
      <c r="B5" s="390"/>
      <c r="C5" s="265"/>
      <c r="D5" s="266"/>
      <c r="E5" s="434"/>
      <c r="G5" s="437">
        <v>1</v>
      </c>
      <c r="H5" s="503">
        <v>1</v>
      </c>
      <c r="I5" s="45" t="str">
        <f t="shared" ref="I5:I34" si="0">IF(ISNA(MATCH(G5,$E$5:$E$34,0)),"",INDEX($C$5:$C$34,MATCH(G5,$E$5:$E$34,0)))</f>
        <v/>
      </c>
      <c r="J5" s="45">
        <f>IF(K5+K6=0,0,IF(K5=K6,2,IF(K5&lt;K6,1,3)))</f>
        <v>0</v>
      </c>
      <c r="K5" s="150"/>
      <c r="L5" s="45">
        <f>SUM(K5-K6)</f>
        <v>0</v>
      </c>
      <c r="M5"/>
      <c r="N5" s="491">
        <v>15</v>
      </c>
      <c r="O5" s="17" t="str">
        <f>IF(K5=K6," ",IF(K5&gt;K6,I5,I6))</f>
        <v xml:space="preserve"> </v>
      </c>
      <c r="P5" s="45">
        <f>IF(Q5+Q6=0,0,IF(Q5=Q6,2,IF(Q5&lt;Q6,1,3)))</f>
        <v>0</v>
      </c>
      <c r="Q5" s="150"/>
      <c r="R5" s="114">
        <f>SUM(Q5-Q6)</f>
        <v>0</v>
      </c>
      <c r="S5" s="443"/>
      <c r="T5" s="491">
        <v>7</v>
      </c>
      <c r="U5" s="28" t="str">
        <f>IF(Q5=Q6," ",IF(Q5&gt;Q6,O5,O6))</f>
        <v xml:space="preserve"> </v>
      </c>
      <c r="V5" s="40">
        <f>IF(W5+W6=0,0,IF(W5=W6,2,IF(W5&lt;W6,1,3)))</f>
        <v>0</v>
      </c>
      <c r="W5" s="150"/>
      <c r="X5" s="8">
        <f>SUM(W5-W6)</f>
        <v>0</v>
      </c>
      <c r="Y5" s="221"/>
      <c r="Z5" s="14">
        <v>1</v>
      </c>
      <c r="AA5" s="8" t="str">
        <f>+I5</f>
        <v/>
      </c>
      <c r="AB5" s="153">
        <f t="shared" ref="AB5:AB34" si="1">SUM(IFERROR(VLOOKUP(AA5,I$5:L$34,2,0),0),IFERROR(VLOOKUP(AA5,O$5:R$34,2,0),0),IFERROR(VLOOKUP(AA5,U$5:X$34,2,0),0))</f>
        <v>0</v>
      </c>
      <c r="AC5" s="153">
        <f t="shared" ref="AC5:AC34" si="2">SUM(IFERROR(VLOOKUP(AA5,I$5:M$34,4,0),0),IFERROR(VLOOKUP(AA5,O$5:R$34,4,0),0),IFERROR(VLOOKUP(AA5,U$5:X$34,4,0),0))</f>
        <v>0</v>
      </c>
      <c r="AD5" s="258">
        <f t="shared" ref="AD5:AD34" si="3">SUM(IFERROR(VLOOKUP(AA5,I$5:L$34,3,0),0),IFERROR(VLOOKUP(AA5,O$5:R$34,3,0),0),IFERROR(VLOOKUP(AA5,U$5:X$34,3,0),0))</f>
        <v>0</v>
      </c>
      <c r="AE5"/>
      <c r="AF5" s="256" t="str">
        <f>IF(OR(AA5="",AB5="",AC5="",AD5=""),"",RANK(AB5,$AB$5:$AB$34)+SUM(-AC5/100)+(-AD5/10000)+COUNTIF(AA$5:AA$34,"&lt;="&amp;AA5+1)/1000000+ROW()/100000000)</f>
        <v/>
      </c>
      <c r="AG5"/>
      <c r="AH5" s="374" t="str">
        <f>IF(AA5="","",SMALL(AF$5:AF$34,ROWS(AB$5:AB5)))</f>
        <v/>
      </c>
      <c r="AI5" s="87" t="str">
        <f>IF(AH5="","",1)</f>
        <v/>
      </c>
      <c r="AJ5" s="399" t="str">
        <f t="shared" ref="AJ5:AJ34" si="4">IF(OR(AA5="",AB5=""),"",INDEX($AA$5:$AA$34,MATCH(AH5,$AF$5:$AF$34,0)))</f>
        <v/>
      </c>
      <c r="AK5" s="84" t="str">
        <f t="shared" ref="AK5:AK34" si="5">IF(AA5="","",INDEX($AB$5:$AB$34,MATCH(AH5,$AF$5:$AF$34,0)))</f>
        <v/>
      </c>
      <c r="AL5" s="339" t="str">
        <f t="shared" ref="AL5:AL34" si="6">IF(AA5="","",INDEX($AC$5:$AC$34,MATCH(AH5,$AF$5:$AF$34,0)))</f>
        <v/>
      </c>
      <c r="AM5" s="371" t="str">
        <f t="shared" ref="AM5:AM34" si="7">IF(AA5="","",INDEX($AD$5:$AD$34,MATCH(AH5,$AF$5:$AF$34,0)))</f>
        <v/>
      </c>
    </row>
    <row r="6" spans="1:40" ht="24.95" customHeight="1" thickBot="1">
      <c r="A6" s="7">
        <v>2</v>
      </c>
      <c r="B6" s="391"/>
      <c r="C6" s="267"/>
      <c r="D6" s="268"/>
      <c r="E6" s="435"/>
      <c r="G6" s="438">
        <v>2</v>
      </c>
      <c r="H6" s="504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448"/>
      <c r="N6" s="492"/>
      <c r="O6" s="18" t="str">
        <f>IF(K7=K8," ",IF(K7&gt;K8,I7,I8))</f>
        <v xml:space="preserve"> </v>
      </c>
      <c r="P6" s="53">
        <f>IF(Q5+Q6=0,0,IF(Q5=Q6,2,IF(Q5&gt;Q6,1,3)))</f>
        <v>0</v>
      </c>
      <c r="Q6" s="151"/>
      <c r="R6" s="116">
        <f>SUM(Q6-Q5)</f>
        <v>0</v>
      </c>
      <c r="S6" s="443"/>
      <c r="T6" s="492"/>
      <c r="U6" s="33" t="str">
        <f>IF(Q7=Q8," ",IF(Q7&gt;Q8,O7,O8))</f>
        <v xml:space="preserve"> </v>
      </c>
      <c r="V6" s="42">
        <f>IF(W5+W6=0,0,IF(W5=W6,2,IF(W5&gt;W6,1,3)))</f>
        <v>0</v>
      </c>
      <c r="W6" s="151"/>
      <c r="X6" s="9">
        <f>SUM(W6-W5)</f>
        <v>0</v>
      </c>
      <c r="Y6" s="221"/>
      <c r="Z6" s="15">
        <v>2</v>
      </c>
      <c r="AA6" s="181" t="str">
        <f t="shared" ref="AA6" si="8">+I6</f>
        <v/>
      </c>
      <c r="AB6" s="153">
        <f t="shared" si="1"/>
        <v>0</v>
      </c>
      <c r="AC6" s="153">
        <f t="shared" si="2"/>
        <v>0</v>
      </c>
      <c r="AD6" s="258">
        <f t="shared" si="3"/>
        <v>0</v>
      </c>
      <c r="AE6"/>
      <c r="AF6" s="256" t="str">
        <f t="shared" ref="AF6:AF34" si="9">IF(OR(AA6="",AB6="",AC6="",AD6=""),"",RANK(AB6,$AB$5:$AB$34)+SUM(-AC6/100)+(-AD6/10000)+COUNTIF(AA$5:AA$34,"&lt;="&amp;AA6+1)/1000000+ROW()/100000000)</f>
        <v/>
      </c>
      <c r="AG6"/>
      <c r="AH6" s="374" t="str">
        <f>IF(AA6="","",SMALL(AF$5:AF$34,ROWS(AB$5:AB6)))</f>
        <v/>
      </c>
      <c r="AI6" s="70" t="str">
        <f>IF(AH6="","",IF(AND(AK5=AK6,AL5=AL6,AM5=AM6),AI5,$AI$5+1))</f>
        <v/>
      </c>
      <c r="AJ6" s="399" t="str">
        <f t="shared" si="4"/>
        <v/>
      </c>
      <c r="AK6" s="85" t="str">
        <f t="shared" si="5"/>
        <v/>
      </c>
      <c r="AL6" s="205" t="str">
        <f t="shared" si="6"/>
        <v/>
      </c>
      <c r="AM6" s="372" t="str">
        <f t="shared" si="7"/>
        <v/>
      </c>
    </row>
    <row r="7" spans="1:40" ht="24.95" customHeight="1">
      <c r="A7" s="7">
        <v>3</v>
      </c>
      <c r="B7" s="391"/>
      <c r="C7" s="267"/>
      <c r="D7" s="268"/>
      <c r="E7" s="435"/>
      <c r="G7" s="438">
        <v>3</v>
      </c>
      <c r="H7" s="503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448"/>
      <c r="N7" s="491">
        <v>14</v>
      </c>
      <c r="O7" s="17" t="str">
        <f>IF(K9=K10," ",IF(K9&gt;K10,I9,I10))</f>
        <v xml:space="preserve"> </v>
      </c>
      <c r="P7" s="45">
        <f>IF(Q7+Q8=0,0,IF(Q7=Q8,2,IF(Q7&lt;Q8,1,3)))</f>
        <v>0</v>
      </c>
      <c r="Q7" s="150"/>
      <c r="R7" s="196">
        <f t="shared" ref="R7" si="11">SUM(Q7-Q8)</f>
        <v>0</v>
      </c>
      <c r="S7" s="443"/>
      <c r="T7" s="491">
        <v>6</v>
      </c>
      <c r="U7" s="17" t="str">
        <f>IF(Q9=Q10," ",IF(Q9&gt;Q10,O9,O10))</f>
        <v xml:space="preserve"> </v>
      </c>
      <c r="V7" s="40">
        <f>IF(W7+W8=0,0,IF(W7=W8,2,IF(W7&lt;W8,1,3)))</f>
        <v>0</v>
      </c>
      <c r="W7" s="150"/>
      <c r="X7" s="71">
        <f t="shared" ref="X7" si="12">SUM(W7-W8)</f>
        <v>0</v>
      </c>
      <c r="Y7" s="221"/>
      <c r="Z7" s="15">
        <v>3</v>
      </c>
      <c r="AA7" s="181" t="str">
        <f t="shared" ref="AA7:AA34" si="13">+I7</f>
        <v/>
      </c>
      <c r="AB7" s="153">
        <f t="shared" si="1"/>
        <v>0</v>
      </c>
      <c r="AC7" s="153">
        <f t="shared" si="2"/>
        <v>0</v>
      </c>
      <c r="AD7" s="258">
        <f t="shared" si="3"/>
        <v>0</v>
      </c>
      <c r="AE7"/>
      <c r="AF7" s="256" t="str">
        <f t="shared" si="9"/>
        <v/>
      </c>
      <c r="AG7" s="113"/>
      <c r="AH7" s="374" t="str">
        <f>IF(AA7="","",SMALL(AF$5:AF$34,ROWS(AB$5:AB7)))</f>
        <v/>
      </c>
      <c r="AI7" s="70" t="str">
        <f>IF(AH7="","",IF(AND(AK6=AK7,AL6=AL7,AM6=AM7),AI6,$AI$5+2))</f>
        <v/>
      </c>
      <c r="AJ7" s="399" t="str">
        <f t="shared" si="4"/>
        <v/>
      </c>
      <c r="AK7" s="85" t="str">
        <f t="shared" si="5"/>
        <v/>
      </c>
      <c r="AL7" s="205" t="str">
        <f t="shared" si="6"/>
        <v/>
      </c>
      <c r="AM7" s="372" t="str">
        <f t="shared" si="7"/>
        <v/>
      </c>
    </row>
    <row r="8" spans="1:40" ht="24.95" customHeight="1" thickBot="1">
      <c r="A8" s="7">
        <v>4</v>
      </c>
      <c r="B8" s="391"/>
      <c r="C8" s="267"/>
      <c r="D8" s="268"/>
      <c r="E8" s="435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4">SUM(K8-K7)</f>
        <v>0</v>
      </c>
      <c r="M8" s="448"/>
      <c r="N8" s="492"/>
      <c r="O8" s="18" t="str">
        <f>IF(K11=K12," ",IF(K11&gt;K12,I11,I12))</f>
        <v xml:space="preserve"> </v>
      </c>
      <c r="P8" s="53">
        <f>IF(Q7+Q8=0,0,IF(Q7=Q8,2,IF(Q7&gt;Q8,1,3)))</f>
        <v>0</v>
      </c>
      <c r="Q8" s="151"/>
      <c r="R8" s="116">
        <f t="shared" ref="R8" si="15">SUM(Q8-Q7)</f>
        <v>0</v>
      </c>
      <c r="S8" s="443"/>
      <c r="T8" s="492"/>
      <c r="U8" s="33" t="str">
        <f>IF(Q11=Q12," ",IF(Q11&gt;Q12,O11,O12))</f>
        <v xml:space="preserve"> </v>
      </c>
      <c r="V8" s="46">
        <f>IF(W7+W8=0,0,IF(W7=W8,2,IF(W7&gt;W8,1,3)))</f>
        <v>0</v>
      </c>
      <c r="W8" s="151"/>
      <c r="X8" s="9">
        <f t="shared" ref="X8" si="16">SUM(W8-W7)</f>
        <v>0</v>
      </c>
      <c r="Y8" s="221"/>
      <c r="Z8" s="15">
        <v>4</v>
      </c>
      <c r="AA8" s="181" t="str">
        <f t="shared" si="13"/>
        <v/>
      </c>
      <c r="AB8" s="153">
        <f t="shared" si="1"/>
        <v>0</v>
      </c>
      <c r="AC8" s="153">
        <f t="shared" si="2"/>
        <v>0</v>
      </c>
      <c r="AD8" s="258">
        <f t="shared" si="3"/>
        <v>0</v>
      </c>
      <c r="AE8"/>
      <c r="AF8" s="256" t="str">
        <f t="shared" si="9"/>
        <v/>
      </c>
      <c r="AG8" s="113"/>
      <c r="AH8" s="374" t="str">
        <f>IF(AA8="","",SMALL(AF$5:AF$34,ROWS(AB$5:AB8)))</f>
        <v/>
      </c>
      <c r="AI8" s="70" t="str">
        <f>IF(AH8="","",IF(AND(AK7=AK8,AL7=AL8,AM7=AM8),AI7,$AI$5+3))</f>
        <v/>
      </c>
      <c r="AJ8" s="399" t="str">
        <f t="shared" si="4"/>
        <v/>
      </c>
      <c r="AK8" s="85" t="str">
        <f t="shared" si="5"/>
        <v/>
      </c>
      <c r="AL8" s="205" t="str">
        <f t="shared" si="6"/>
        <v/>
      </c>
      <c r="AM8" s="372" t="str">
        <f t="shared" si="7"/>
        <v/>
      </c>
    </row>
    <row r="9" spans="1:40" ht="24.95" customHeight="1">
      <c r="A9" s="7">
        <v>5</v>
      </c>
      <c r="B9" s="391"/>
      <c r="C9" s="267"/>
      <c r="D9" s="268"/>
      <c r="E9" s="435"/>
      <c r="G9" s="438">
        <v>5</v>
      </c>
      <c r="H9" s="503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7">SUM(K9-K10)</f>
        <v>0</v>
      </c>
      <c r="M9" s="448"/>
      <c r="N9" s="491">
        <v>13</v>
      </c>
      <c r="O9" s="17" t="str">
        <f>IF(K13=K14," ",IF(K13&gt;K14,I13,I14))</f>
        <v xml:space="preserve"> </v>
      </c>
      <c r="P9" s="45">
        <f>IF(Q9+Q10=0,0,IF(Q9=Q10,2,IF(Q9&lt;Q10,1,3)))</f>
        <v>0</v>
      </c>
      <c r="Q9" s="150"/>
      <c r="R9" s="196">
        <f t="shared" ref="R9" si="18">SUM(Q9-Q10)</f>
        <v>0</v>
      </c>
      <c r="S9" s="443"/>
      <c r="T9" s="491">
        <v>5</v>
      </c>
      <c r="U9" s="75" t="str">
        <f>IF(Q13=Q14," ",IF(Q13&gt;Q14,O13,O14))</f>
        <v xml:space="preserve"> </v>
      </c>
      <c r="V9" s="40">
        <f>IF(W9+W10=0,0,IF(W9=W10,2,IF(W9&lt;W10,1,3)))</f>
        <v>0</v>
      </c>
      <c r="W9" s="150"/>
      <c r="X9" s="8">
        <f>SUM(W9-W10)</f>
        <v>0</v>
      </c>
      <c r="Y9" s="221"/>
      <c r="Z9" s="15">
        <v>5</v>
      </c>
      <c r="AA9" s="181" t="str">
        <f t="shared" si="13"/>
        <v/>
      </c>
      <c r="AB9" s="153">
        <f t="shared" si="1"/>
        <v>0</v>
      </c>
      <c r="AC9" s="153">
        <f t="shared" si="2"/>
        <v>0</v>
      </c>
      <c r="AD9" s="258">
        <f t="shared" si="3"/>
        <v>0</v>
      </c>
      <c r="AE9"/>
      <c r="AF9" s="256" t="str">
        <f t="shared" si="9"/>
        <v/>
      </c>
      <c r="AG9" s="99"/>
      <c r="AH9" s="374" t="str">
        <f>IF(AA9="","",SMALL(AF$5:AF$34,ROWS(AB$5:AB9)))</f>
        <v/>
      </c>
      <c r="AI9" s="70" t="str">
        <f>IF(AH9="","",IF(AND(AK8=AK9,AL8=AL9,AM8=AM9),AI8,$AI$5+4))</f>
        <v/>
      </c>
      <c r="AJ9" s="399" t="str">
        <f t="shared" si="4"/>
        <v/>
      </c>
      <c r="AK9" s="85" t="str">
        <f t="shared" si="5"/>
        <v/>
      </c>
      <c r="AL9" s="205" t="str">
        <f t="shared" si="6"/>
        <v/>
      </c>
      <c r="AM9" s="372" t="str">
        <f t="shared" si="7"/>
        <v/>
      </c>
    </row>
    <row r="10" spans="1:40" ht="24.95" customHeight="1" thickBot="1">
      <c r="A10" s="7">
        <v>6</v>
      </c>
      <c r="B10" s="391"/>
      <c r="C10" s="267"/>
      <c r="D10" s="268"/>
      <c r="E10" s="435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448"/>
      <c r="N10" s="492"/>
      <c r="O10" s="18" t="str">
        <f>IF(K15=K16," ",IF(K15&gt;K16,I15,I16))</f>
        <v xml:space="preserve"> </v>
      </c>
      <c r="P10" s="53">
        <f>IF(Q9+Q10=0,0,IF(Q9=Q10,2,IF(Q9&gt;Q10,1,3)))</f>
        <v>0</v>
      </c>
      <c r="Q10" s="151"/>
      <c r="R10" s="116">
        <f t="shared" ref="R10" si="20">SUM(Q10-Q9)</f>
        <v>0</v>
      </c>
      <c r="S10" s="443"/>
      <c r="T10" s="492"/>
      <c r="U10" s="33" t="str">
        <f>IF(Q15=Q16," ",IF(Q15&gt;Q16,O15,O16))</f>
        <v xml:space="preserve"> </v>
      </c>
      <c r="V10" s="137">
        <f>IF(W9+W10=0,0,IF(W9=W10,2,IF(W9&gt;W10,1,3)))</f>
        <v>0</v>
      </c>
      <c r="W10" s="151"/>
      <c r="X10" s="66">
        <f>SUM(W10-W9)</f>
        <v>0</v>
      </c>
      <c r="Y10" s="221"/>
      <c r="Z10" s="15">
        <v>6</v>
      </c>
      <c r="AA10" s="181" t="str">
        <f t="shared" si="13"/>
        <v/>
      </c>
      <c r="AB10" s="153">
        <f t="shared" si="1"/>
        <v>0</v>
      </c>
      <c r="AC10" s="153">
        <f t="shared" si="2"/>
        <v>0</v>
      </c>
      <c r="AD10" s="258">
        <f t="shared" si="3"/>
        <v>0</v>
      </c>
      <c r="AE10"/>
      <c r="AF10" s="256" t="str">
        <f t="shared" si="9"/>
        <v/>
      </c>
      <c r="AG10" s="99"/>
      <c r="AH10" s="374" t="str">
        <f>IF(AA10="","",SMALL(AF$5:AF$34,ROWS(AB$5:AB10)))</f>
        <v/>
      </c>
      <c r="AI10" s="70" t="str">
        <f>IF(AH10="","",IF(AND(AK9=AK10,AL9=AL10,AM9=AM10),AI9,$AI$5+5))</f>
        <v/>
      </c>
      <c r="AJ10" s="399" t="str">
        <f t="shared" si="4"/>
        <v/>
      </c>
      <c r="AK10" s="85" t="str">
        <f t="shared" si="5"/>
        <v/>
      </c>
      <c r="AL10" s="205" t="str">
        <f t="shared" si="6"/>
        <v/>
      </c>
      <c r="AM10" s="372" t="str">
        <f t="shared" si="7"/>
        <v/>
      </c>
    </row>
    <row r="11" spans="1:40" ht="24.95" customHeight="1">
      <c r="A11" s="7">
        <v>7</v>
      </c>
      <c r="B11" s="391"/>
      <c r="C11" s="267"/>
      <c r="D11" s="268"/>
      <c r="E11" s="435"/>
      <c r="G11" s="438">
        <v>7</v>
      </c>
      <c r="H11" s="503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1">SUM(K11-K12)</f>
        <v>0</v>
      </c>
      <c r="M11" s="448"/>
      <c r="N11" s="491">
        <v>12</v>
      </c>
      <c r="O11" s="17" t="str">
        <f>IF(K17=K18," ",IF(K17&gt;K18,I17,I18))</f>
        <v xml:space="preserve"> </v>
      </c>
      <c r="P11" s="45">
        <f>IF(Q11+Q12=0,0,IF(Q11=Q12,2,IF(Q11&lt;Q12,1,3)))</f>
        <v>0</v>
      </c>
      <c r="Q11" s="150"/>
      <c r="R11" s="196">
        <f t="shared" ref="R11" si="22">SUM(Q11-Q12)</f>
        <v>0</v>
      </c>
      <c r="S11" s="443"/>
      <c r="T11" s="491">
        <v>4</v>
      </c>
      <c r="U11" s="75" t="str">
        <f>IF(Q17=Q18," ",IF(Q17&gt;Q18,O17,O18))</f>
        <v xml:space="preserve"> </v>
      </c>
      <c r="V11" s="40">
        <f>IF(W11+W12=0,0,IF(W11=W12,2,IF(W11&lt;W12,1,3)))</f>
        <v>0</v>
      </c>
      <c r="W11" s="150"/>
      <c r="X11" s="8">
        <f>SUM(W11-W12)</f>
        <v>0</v>
      </c>
      <c r="Y11" s="221"/>
      <c r="Z11" s="15">
        <v>7</v>
      </c>
      <c r="AA11" s="181" t="str">
        <f t="shared" si="13"/>
        <v/>
      </c>
      <c r="AB11" s="153">
        <f t="shared" si="1"/>
        <v>0</v>
      </c>
      <c r="AC11" s="153">
        <f t="shared" si="2"/>
        <v>0</v>
      </c>
      <c r="AD11" s="258">
        <f t="shared" si="3"/>
        <v>0</v>
      </c>
      <c r="AE11"/>
      <c r="AF11" s="256" t="str">
        <f t="shared" si="9"/>
        <v/>
      </c>
      <c r="AG11" s="99"/>
      <c r="AH11" s="374" t="str">
        <f>IF(AA11="","",SMALL(AF$5:AF$34,ROWS(AB$5:AB11)))</f>
        <v/>
      </c>
      <c r="AI11" s="70" t="str">
        <f>IF(AH11="","",IF(AND(AK10=AK11,AL10=AL11,AM10=AM11),AI10,$AI$5+6))</f>
        <v/>
      </c>
      <c r="AJ11" s="399" t="str">
        <f t="shared" si="4"/>
        <v/>
      </c>
      <c r="AK11" s="85" t="str">
        <f t="shared" si="5"/>
        <v/>
      </c>
      <c r="AL11" s="205" t="str">
        <f t="shared" si="6"/>
        <v/>
      </c>
      <c r="AM11" s="372" t="str">
        <f t="shared" si="7"/>
        <v/>
      </c>
    </row>
    <row r="12" spans="1:40" ht="24.95" customHeight="1" thickBot="1">
      <c r="A12" s="7">
        <v>8</v>
      </c>
      <c r="B12" s="391"/>
      <c r="C12" s="267"/>
      <c r="D12" s="268"/>
      <c r="E12" s="435"/>
      <c r="G12" s="438">
        <v>8</v>
      </c>
      <c r="H12" s="504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3">SUM(K12-K11)</f>
        <v>0</v>
      </c>
      <c r="M12" s="448"/>
      <c r="N12" s="492"/>
      <c r="O12" s="18" t="str">
        <f>IF(K19=K20," ",IF(K19&gt;K20,I19,I20))</f>
        <v xml:space="preserve"> </v>
      </c>
      <c r="P12" s="46">
        <f>IF(Q11+Q12=0,0,IF(Q11=Q12,2,IF(Q11&gt;Q12,1,3)))</f>
        <v>0</v>
      </c>
      <c r="Q12" s="151"/>
      <c r="R12" s="116">
        <f t="shared" ref="R12" si="24">SUM(Q12-Q11)</f>
        <v>0</v>
      </c>
      <c r="S12" s="443"/>
      <c r="T12" s="492"/>
      <c r="U12" s="33" t="str">
        <f>IF(Q19=Q20," ",IF(Q19&gt;Q20,O19,O20))</f>
        <v xml:space="preserve"> </v>
      </c>
      <c r="V12" s="137">
        <f>IF(W11+W12=0,0,IF(W11=W12,2,IF(W11&gt;W12,1,3)))</f>
        <v>0</v>
      </c>
      <c r="W12" s="151"/>
      <c r="X12" s="66">
        <f>SUM(W12-W11)</f>
        <v>0</v>
      </c>
      <c r="Y12" s="221"/>
      <c r="Z12" s="15">
        <v>8</v>
      </c>
      <c r="AA12" s="181" t="str">
        <f t="shared" si="13"/>
        <v/>
      </c>
      <c r="AB12" s="153">
        <f t="shared" si="1"/>
        <v>0</v>
      </c>
      <c r="AC12" s="153">
        <f t="shared" si="2"/>
        <v>0</v>
      </c>
      <c r="AD12" s="258">
        <f t="shared" si="3"/>
        <v>0</v>
      </c>
      <c r="AE12"/>
      <c r="AF12" s="256" t="str">
        <f t="shared" si="9"/>
        <v/>
      </c>
      <c r="AG12" s="99"/>
      <c r="AH12" s="374" t="str">
        <f>IF(AA12="","",SMALL(AF$5:AF$34,ROWS(AB$5:AB12)))</f>
        <v/>
      </c>
      <c r="AI12" s="70" t="str">
        <f>IF(AH12="","",IF(AND(AK11=AK12,AL11=AL12,AM11=AM12),AI11,$AI$5+7))</f>
        <v/>
      </c>
      <c r="AJ12" s="399" t="str">
        <f t="shared" si="4"/>
        <v/>
      </c>
      <c r="AK12" s="85" t="str">
        <f t="shared" si="5"/>
        <v/>
      </c>
      <c r="AL12" s="205" t="str">
        <f t="shared" si="6"/>
        <v/>
      </c>
      <c r="AM12" s="372" t="str">
        <f t="shared" si="7"/>
        <v/>
      </c>
    </row>
    <row r="13" spans="1:40" ht="24.95" customHeight="1">
      <c r="A13" s="7">
        <v>9</v>
      </c>
      <c r="B13" s="391"/>
      <c r="C13" s="267"/>
      <c r="D13" s="268"/>
      <c r="E13" s="435"/>
      <c r="G13" s="438">
        <v>9</v>
      </c>
      <c r="H13" s="503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5">SUM(K13-K14)</f>
        <v>0</v>
      </c>
      <c r="M13" s="448"/>
      <c r="N13" s="491">
        <v>11</v>
      </c>
      <c r="O13" s="75" t="str">
        <f>IF(K21=K22," ",IF(K21&gt;K22,I21,I22))</f>
        <v xml:space="preserve"> </v>
      </c>
      <c r="P13" s="45">
        <f>IF(Q13+Q14=0,0,IF(Q13=Q14,2,IF(Q13&lt;Q14,1,3)))</f>
        <v>0</v>
      </c>
      <c r="Q13" s="150"/>
      <c r="R13" s="114">
        <f>SUM(Q13-Q14)</f>
        <v>0</v>
      </c>
      <c r="S13" s="443"/>
      <c r="T13" s="491">
        <v>3</v>
      </c>
      <c r="U13" s="103" t="str">
        <f>IF(Q5=Q6," ",IF(Q5&lt;Q6,O5,O6))</f>
        <v xml:space="preserve"> </v>
      </c>
      <c r="V13" s="40">
        <f>IF(W13+W14=0,0,IF(W13=W14,2,IF(W13&lt;W14,1,3)))</f>
        <v>0</v>
      </c>
      <c r="W13" s="150"/>
      <c r="X13" s="8">
        <f>SUM(W13-W14)</f>
        <v>0</v>
      </c>
      <c r="Y13" s="221"/>
      <c r="Z13" s="15">
        <v>9</v>
      </c>
      <c r="AA13" s="181" t="str">
        <f t="shared" si="13"/>
        <v/>
      </c>
      <c r="AB13" s="153">
        <f t="shared" si="1"/>
        <v>0</v>
      </c>
      <c r="AC13" s="153">
        <f t="shared" si="2"/>
        <v>0</v>
      </c>
      <c r="AD13" s="258">
        <f t="shared" si="3"/>
        <v>0</v>
      </c>
      <c r="AE13"/>
      <c r="AF13" s="256" t="str">
        <f t="shared" si="9"/>
        <v/>
      </c>
      <c r="AG13" s="99"/>
      <c r="AH13" s="374" t="str">
        <f>IF(AA13="","",SMALL(AF$5:AF$34,ROWS(AB$5:AB13)))</f>
        <v/>
      </c>
      <c r="AI13" s="70" t="str">
        <f>IF(AH13="","",IF(AND(AK12=AK13,AL12=AL13,AM12=AM13),AI12,$AI$5+8))</f>
        <v/>
      </c>
      <c r="AJ13" s="399" t="str">
        <f t="shared" si="4"/>
        <v/>
      </c>
      <c r="AK13" s="85" t="str">
        <f t="shared" si="5"/>
        <v/>
      </c>
      <c r="AL13" s="205" t="str">
        <f t="shared" si="6"/>
        <v/>
      </c>
      <c r="AM13" s="372" t="str">
        <f t="shared" si="7"/>
        <v/>
      </c>
    </row>
    <row r="14" spans="1:40" ht="24.95" customHeight="1" thickBot="1">
      <c r="A14" s="7">
        <v>10</v>
      </c>
      <c r="B14" s="391"/>
      <c r="C14" s="267"/>
      <c r="D14" s="268"/>
      <c r="E14" s="435"/>
      <c r="G14" s="438">
        <v>10</v>
      </c>
      <c r="H14" s="504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26">SUM(K14-K13)</f>
        <v>0</v>
      </c>
      <c r="M14" s="448"/>
      <c r="N14" s="492"/>
      <c r="O14" s="129" t="str">
        <f>IF(K23=K24," ",IF(K23&gt;K24,I23,I24))</f>
        <v xml:space="preserve"> </v>
      </c>
      <c r="P14" s="46">
        <f>IF(Q13+Q14=0,0,IF(Q13=Q14,2,IF(Q13&gt;Q14,1,3)))</f>
        <v>0</v>
      </c>
      <c r="Q14" s="151"/>
      <c r="R14" s="116">
        <f>SUM(Q14-Q13)</f>
        <v>0</v>
      </c>
      <c r="S14" s="443"/>
      <c r="T14" s="492"/>
      <c r="U14" s="102" t="str">
        <f>IF(Q7=Q8," ",IF(Q7&lt;Q8,O7,O8))</f>
        <v xml:space="preserve"> </v>
      </c>
      <c r="V14" s="137">
        <f>IF(W13+W14=0,0,IF(W13=W14,2,IF(W13&gt;W14,1,3)))</f>
        <v>0</v>
      </c>
      <c r="W14" s="151"/>
      <c r="X14" s="66">
        <f>SUM(W14-W13)</f>
        <v>0</v>
      </c>
      <c r="Y14" s="221"/>
      <c r="Z14" s="15">
        <v>10</v>
      </c>
      <c r="AA14" s="181" t="str">
        <f t="shared" si="13"/>
        <v/>
      </c>
      <c r="AB14" s="153">
        <f t="shared" si="1"/>
        <v>0</v>
      </c>
      <c r="AC14" s="153">
        <f t="shared" si="2"/>
        <v>0</v>
      </c>
      <c r="AD14" s="258">
        <f t="shared" si="3"/>
        <v>0</v>
      </c>
      <c r="AE14"/>
      <c r="AF14" s="256" t="str">
        <f t="shared" si="9"/>
        <v/>
      </c>
      <c r="AG14" s="99"/>
      <c r="AH14" s="374" t="str">
        <f>IF(AA14="","",SMALL(AF$5:AF$34,ROWS(AB$5:AB14)))</f>
        <v/>
      </c>
      <c r="AI14" s="70" t="str">
        <f>IF(AH14="","",IF(AND(AK13=AK14,AL13=AL14,AM13=AM14),AI13,$AI$5+9))</f>
        <v/>
      </c>
      <c r="AJ14" s="399" t="str">
        <f t="shared" si="4"/>
        <v/>
      </c>
      <c r="AK14" s="85" t="str">
        <f t="shared" si="5"/>
        <v/>
      </c>
      <c r="AL14" s="205" t="str">
        <f t="shared" si="6"/>
        <v/>
      </c>
      <c r="AM14" s="372" t="str">
        <f t="shared" si="7"/>
        <v/>
      </c>
    </row>
    <row r="15" spans="1:40" ht="24.95" customHeight="1">
      <c r="A15" s="7">
        <v>11</v>
      </c>
      <c r="B15" s="391"/>
      <c r="C15" s="267"/>
      <c r="D15" s="268"/>
      <c r="E15" s="435"/>
      <c r="G15" s="438">
        <v>11</v>
      </c>
      <c r="H15" s="503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27">SUM(K15-K16)</f>
        <v>0</v>
      </c>
      <c r="M15" s="448"/>
      <c r="N15" s="491">
        <v>10</v>
      </c>
      <c r="O15" s="75" t="str">
        <f>IF(K25=K26," ",IF(K25&gt;K26,I25,I26))</f>
        <v xml:space="preserve"> </v>
      </c>
      <c r="P15" s="65">
        <f>IF(Q15+Q16=0,0,IF(Q15=Q16,2,IF(Q15&lt;Q16,1,3)))</f>
        <v>0</v>
      </c>
      <c r="Q15" s="150"/>
      <c r="R15" s="196">
        <f>SUM(Q15-Q16)</f>
        <v>0</v>
      </c>
      <c r="S15" s="443"/>
      <c r="T15" s="491">
        <v>2</v>
      </c>
      <c r="U15" s="104" t="str">
        <f>IF(Q9=Q10," ",IF(Q9&lt;Q10,O9,O10))</f>
        <v xml:space="preserve"> </v>
      </c>
      <c r="V15" s="40">
        <f>IF(W15+W16=0,0,IF(W15=W16,2,IF(W15&lt;W16,1,3)))</f>
        <v>0</v>
      </c>
      <c r="W15" s="150"/>
      <c r="X15" s="8">
        <f>SUM(W15-W16)</f>
        <v>0</v>
      </c>
      <c r="Y15" s="221"/>
      <c r="Z15" s="15">
        <v>11</v>
      </c>
      <c r="AA15" s="181" t="str">
        <f t="shared" si="13"/>
        <v/>
      </c>
      <c r="AB15" s="153">
        <f t="shared" si="1"/>
        <v>0</v>
      </c>
      <c r="AC15" s="153">
        <f t="shared" si="2"/>
        <v>0</v>
      </c>
      <c r="AD15" s="258">
        <f t="shared" si="3"/>
        <v>0</v>
      </c>
      <c r="AE15"/>
      <c r="AF15" s="256" t="str">
        <f t="shared" si="9"/>
        <v/>
      </c>
      <c r="AG15" s="99"/>
      <c r="AH15" s="374" t="str">
        <f>IF(AA15="","",SMALL(AF$5:AF$34,ROWS(AB$5:AB15)))</f>
        <v/>
      </c>
      <c r="AI15" s="70" t="str">
        <f>IF(AH15="","",IF(AND(AK14=AK15,AL14=AL15,AM14=AM15),AI14,$AI$5+10))</f>
        <v/>
      </c>
      <c r="AJ15" s="399" t="str">
        <f t="shared" si="4"/>
        <v/>
      </c>
      <c r="AK15" s="85" t="str">
        <f t="shared" si="5"/>
        <v/>
      </c>
      <c r="AL15" s="205" t="str">
        <f t="shared" si="6"/>
        <v/>
      </c>
      <c r="AM15" s="372" t="str">
        <f t="shared" si="7"/>
        <v/>
      </c>
    </row>
    <row r="16" spans="1:40" ht="24.95" customHeight="1" thickBot="1">
      <c r="A16" s="7">
        <v>12</v>
      </c>
      <c r="B16" s="391"/>
      <c r="C16" s="267"/>
      <c r="D16" s="268"/>
      <c r="E16" s="435"/>
      <c r="G16" s="438">
        <v>12</v>
      </c>
      <c r="H16" s="504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28">SUM(K16-K15)</f>
        <v>0</v>
      </c>
      <c r="M16" s="99"/>
      <c r="N16" s="492"/>
      <c r="O16" s="129" t="str">
        <f>IF(K27=K28," ",IF(K27&gt;K28,I27,I28))</f>
        <v xml:space="preserve"> </v>
      </c>
      <c r="P16" s="46">
        <f>IF(Q15+Q16=0,0,IF(Q15=Q16,2,IF(Q15&gt;Q16,1,3)))</f>
        <v>0</v>
      </c>
      <c r="Q16" s="151"/>
      <c r="R16" s="116">
        <f>SUM(Q16-Q15)</f>
        <v>0</v>
      </c>
      <c r="S16" s="443"/>
      <c r="T16" s="492"/>
      <c r="U16" s="102" t="str">
        <f>IF(Q11=Q12," ",IF(Q11&lt;Q12,O11,O12))</f>
        <v xml:space="preserve"> </v>
      </c>
      <c r="V16" s="137">
        <f>IF(W15+W16=0,0,IF(W15=W16,2,IF(W15&gt;W16,1,3)))</f>
        <v>0</v>
      </c>
      <c r="W16" s="151"/>
      <c r="X16" s="66">
        <f>SUM(W16-W15)</f>
        <v>0</v>
      </c>
      <c r="Y16" s="221"/>
      <c r="Z16" s="15">
        <v>12</v>
      </c>
      <c r="AA16" s="181" t="str">
        <f t="shared" si="13"/>
        <v/>
      </c>
      <c r="AB16" s="153">
        <f t="shared" si="1"/>
        <v>0</v>
      </c>
      <c r="AC16" s="153">
        <f t="shared" si="2"/>
        <v>0</v>
      </c>
      <c r="AD16" s="258">
        <f t="shared" si="3"/>
        <v>0</v>
      </c>
      <c r="AE16"/>
      <c r="AF16" s="256" t="str">
        <f t="shared" si="9"/>
        <v/>
      </c>
      <c r="AG16" s="99"/>
      <c r="AH16" s="374" t="str">
        <f>IF(AA16="","",SMALL(AF$5:AF$34,ROWS(AB$5:AB16)))</f>
        <v/>
      </c>
      <c r="AI16" s="70" t="str">
        <f>IF(AH16="","",IF(AND(AK15=AK16,AL15=AL16,AM15=AM16),AI15,$AI$5+11))</f>
        <v/>
      </c>
      <c r="AJ16" s="399" t="str">
        <f t="shared" si="4"/>
        <v/>
      </c>
      <c r="AK16" s="85" t="str">
        <f t="shared" si="5"/>
        <v/>
      </c>
      <c r="AL16" s="205" t="str">
        <f t="shared" si="6"/>
        <v/>
      </c>
      <c r="AM16" s="372" t="str">
        <f t="shared" si="7"/>
        <v/>
      </c>
    </row>
    <row r="17" spans="1:39" ht="24.95" customHeight="1">
      <c r="A17" s="7">
        <v>13</v>
      </c>
      <c r="B17" s="391"/>
      <c r="C17" s="267"/>
      <c r="D17" s="269"/>
      <c r="E17" s="435"/>
      <c r="G17" s="438">
        <v>13</v>
      </c>
      <c r="H17" s="503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29">SUM(K17-K18)</f>
        <v>0</v>
      </c>
      <c r="M17" s="99"/>
      <c r="N17" s="491">
        <v>9</v>
      </c>
      <c r="O17" s="75" t="str">
        <f>IF(K29=K30," ",IF(K29&gt;K30,I29,I30))</f>
        <v xml:space="preserve"> </v>
      </c>
      <c r="P17" s="65">
        <f>IF(Q17+Q18=0,0,IF(Q17=Q18,2,IF(Q17&lt;Q18,1,3)))</f>
        <v>0</v>
      </c>
      <c r="Q17" s="150"/>
      <c r="R17" s="196">
        <f>SUM(Q17-Q18)</f>
        <v>0</v>
      </c>
      <c r="S17" s="443"/>
      <c r="T17" s="491">
        <v>1</v>
      </c>
      <c r="U17" s="104" t="str">
        <f>IF(Q13=Q14," ",IF(Q13&lt;Q14,O13,O14))</f>
        <v xml:space="preserve"> </v>
      </c>
      <c r="V17" s="40">
        <f>IF(W17+W18=0,0,IF(W17=W18,2,IF(W17&lt;W18,1,3)))</f>
        <v>0</v>
      </c>
      <c r="W17" s="150"/>
      <c r="X17" s="8">
        <f>SUM(W17-W18)</f>
        <v>0</v>
      </c>
      <c r="Y17" s="221"/>
      <c r="Z17" s="15">
        <v>13</v>
      </c>
      <c r="AA17" s="181" t="str">
        <f t="shared" si="13"/>
        <v/>
      </c>
      <c r="AB17" s="153">
        <f t="shared" si="1"/>
        <v>0</v>
      </c>
      <c r="AC17" s="153">
        <f t="shared" si="2"/>
        <v>0</v>
      </c>
      <c r="AD17" s="258">
        <f t="shared" si="3"/>
        <v>0</v>
      </c>
      <c r="AE17"/>
      <c r="AF17" s="256" t="str">
        <f t="shared" si="9"/>
        <v/>
      </c>
      <c r="AG17" s="99"/>
      <c r="AH17" s="374" t="str">
        <f>IF(AA17="","",SMALL(AF$5:AF$34,ROWS(AB$5:AB17)))</f>
        <v/>
      </c>
      <c r="AI17" s="70" t="str">
        <f>IF(AH17="","",IF(AND(AK16=AK17,AL16=AL17,AM16=AM17),AI16,$AI$5+12))</f>
        <v/>
      </c>
      <c r="AJ17" s="399" t="str">
        <f t="shared" si="4"/>
        <v/>
      </c>
      <c r="AK17" s="85" t="str">
        <f t="shared" si="5"/>
        <v/>
      </c>
      <c r="AL17" s="205" t="str">
        <f t="shared" si="6"/>
        <v/>
      </c>
      <c r="AM17" s="372" t="str">
        <f t="shared" si="7"/>
        <v/>
      </c>
    </row>
    <row r="18" spans="1:39" ht="24.95" customHeight="1" thickBot="1">
      <c r="A18" s="7">
        <v>14</v>
      </c>
      <c r="B18" s="391"/>
      <c r="C18" s="267"/>
      <c r="D18" s="268"/>
      <c r="E18" s="435"/>
      <c r="G18" s="438">
        <v>14</v>
      </c>
      <c r="H18" s="504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30">SUM(K18-K17)</f>
        <v>0</v>
      </c>
      <c r="M18" s="99"/>
      <c r="N18" s="492"/>
      <c r="O18" s="129" t="str">
        <f>IF(K31=K32," ",IF(K31&gt;K32,I31,I32))</f>
        <v xml:space="preserve"> </v>
      </c>
      <c r="P18" s="46">
        <f>IF(Q17+Q18=0,0,IF(Q17=Q18,2,IF(Q17&gt;Q18,1,3)))</f>
        <v>0</v>
      </c>
      <c r="Q18" s="151"/>
      <c r="R18" s="116">
        <f>SUM(Q18-Q17)</f>
        <v>0</v>
      </c>
      <c r="S18" s="443"/>
      <c r="T18" s="492"/>
      <c r="U18" s="104" t="str">
        <f>IF(Q15=Q16," ",IF(Q15&lt;Q16,O15,O16))</f>
        <v xml:space="preserve"> </v>
      </c>
      <c r="V18" s="137">
        <f>IF(W17+W18=0,0,IF(W17=W18,2,IF(W17&gt;W18,1,3)))</f>
        <v>0</v>
      </c>
      <c r="W18" s="151"/>
      <c r="X18" s="66">
        <f>SUM(W18-W17)</f>
        <v>0</v>
      </c>
      <c r="Y18" s="221"/>
      <c r="Z18" s="15">
        <v>14</v>
      </c>
      <c r="AA18" s="181" t="str">
        <f>+I18</f>
        <v/>
      </c>
      <c r="AB18" s="153">
        <f t="shared" si="1"/>
        <v>0</v>
      </c>
      <c r="AC18" s="153">
        <f t="shared" si="2"/>
        <v>0</v>
      </c>
      <c r="AD18" s="258">
        <f t="shared" si="3"/>
        <v>0</v>
      </c>
      <c r="AE18"/>
      <c r="AF18" s="256" t="str">
        <f t="shared" si="9"/>
        <v/>
      </c>
      <c r="AG18" s="99"/>
      <c r="AH18" s="374" t="str">
        <f>IF(AA18="","",SMALL(AF$5:AF$34,ROWS(AB$5:AB18)))</f>
        <v/>
      </c>
      <c r="AI18" s="70" t="str">
        <f>IF(AH18="","",IF(AND(AK17=AK18,AL17=AL18,AM17=AM18),AI17,$AI$5+13))</f>
        <v/>
      </c>
      <c r="AJ18" s="399" t="str">
        <f t="shared" si="4"/>
        <v/>
      </c>
      <c r="AK18" s="85" t="str">
        <f t="shared" si="5"/>
        <v/>
      </c>
      <c r="AL18" s="205" t="str">
        <f t="shared" si="6"/>
        <v/>
      </c>
      <c r="AM18" s="372" t="str">
        <f t="shared" si="7"/>
        <v/>
      </c>
    </row>
    <row r="19" spans="1:39" ht="24.95" customHeight="1">
      <c r="A19" s="7">
        <v>15</v>
      </c>
      <c r="B19" s="392"/>
      <c r="C19" s="270"/>
      <c r="D19" s="268"/>
      <c r="E19" s="435"/>
      <c r="G19" s="438">
        <v>15</v>
      </c>
      <c r="H19" s="503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31">SUM(K19-K20)</f>
        <v>0</v>
      </c>
      <c r="M19" s="99"/>
      <c r="N19" s="491">
        <v>8</v>
      </c>
      <c r="O19" s="75" t="str">
        <f>IF(K33=K34," ",IF(K33&gt;K34,I33,I34))</f>
        <v xml:space="preserve"> </v>
      </c>
      <c r="P19" s="124">
        <f>IF(Q19+Q20=0,0,IF(Q19=Q20,2,IF(Q19&lt;Q20,1,3)))</f>
        <v>0</v>
      </c>
      <c r="Q19" s="150"/>
      <c r="R19" s="196">
        <f>SUM(Q19-Q20)</f>
        <v>0</v>
      </c>
      <c r="S19" s="443"/>
      <c r="T19" s="491">
        <v>15</v>
      </c>
      <c r="U19" s="103" t="str">
        <f>IF(Q17=Q18," ",IF(Q17&lt;Q18,O17,O18))</f>
        <v xml:space="preserve"> </v>
      </c>
      <c r="V19" s="40">
        <f>IF(W19+W20=0,0,IF(W19=W20,2,IF(W19&lt;W20,1,3)))</f>
        <v>0</v>
      </c>
      <c r="W19" s="150"/>
      <c r="X19" s="8">
        <f>SUM(W19-W20)</f>
        <v>0</v>
      </c>
      <c r="Y19" s="221"/>
      <c r="Z19" s="15">
        <v>15</v>
      </c>
      <c r="AA19" s="181" t="str">
        <f>+I19</f>
        <v/>
      </c>
      <c r="AB19" s="153">
        <f t="shared" si="1"/>
        <v>0</v>
      </c>
      <c r="AC19" s="153">
        <f t="shared" si="2"/>
        <v>0</v>
      </c>
      <c r="AD19" s="258">
        <f t="shared" si="3"/>
        <v>0</v>
      </c>
      <c r="AE19"/>
      <c r="AF19" s="256" t="str">
        <f t="shared" si="9"/>
        <v/>
      </c>
      <c r="AG19" s="99"/>
      <c r="AH19" s="374" t="str">
        <f>IF(AA19="","",SMALL(AF$5:AF$34,ROWS(AB$5:AB19)))</f>
        <v/>
      </c>
      <c r="AI19" s="70" t="str">
        <f>IF(AH19="","",IF(AND(AK18=AK19,AL18=AL19,AM18=AM19),AI18,$AI$5+14))</f>
        <v/>
      </c>
      <c r="AJ19" s="399" t="str">
        <f t="shared" si="4"/>
        <v/>
      </c>
      <c r="AK19" s="85" t="str">
        <f t="shared" si="5"/>
        <v/>
      </c>
      <c r="AL19" s="205" t="str">
        <f t="shared" si="6"/>
        <v/>
      </c>
      <c r="AM19" s="372" t="str">
        <f t="shared" si="7"/>
        <v/>
      </c>
    </row>
    <row r="20" spans="1:39" ht="24.95" customHeight="1" thickBot="1">
      <c r="A20" s="7">
        <v>16</v>
      </c>
      <c r="B20" s="393"/>
      <c r="C20" s="267"/>
      <c r="D20" s="268"/>
      <c r="E20" s="435"/>
      <c r="G20" s="438">
        <v>16</v>
      </c>
      <c r="H20" s="504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32">SUM(K20-K19)</f>
        <v>0</v>
      </c>
      <c r="M20" s="99"/>
      <c r="N20" s="492"/>
      <c r="O20" s="480" t="str">
        <f>IF(K5=K6," ",IF(K5&lt;K6,I5,I6))</f>
        <v xml:space="preserve"> </v>
      </c>
      <c r="P20" s="46">
        <f>IF(Q19+Q20=0,0,IF(Q19=Q20,2,IF(Q19&gt;Q20,1,3)))</f>
        <v>0</v>
      </c>
      <c r="Q20" s="151"/>
      <c r="R20" s="116">
        <f>SUM(Q20-Q19)</f>
        <v>0</v>
      </c>
      <c r="S20" s="443"/>
      <c r="T20" s="492"/>
      <c r="U20" s="104" t="str">
        <f>IF(Q19=Q20," ",IF(Q19&lt;Q20,O19,O20))</f>
        <v xml:space="preserve"> </v>
      </c>
      <c r="V20" s="137">
        <f>IF(W19+W20=0,0,IF(W19=W20,2,IF(W19&gt;W20,1,3)))</f>
        <v>0</v>
      </c>
      <c r="W20" s="151"/>
      <c r="X20" s="66">
        <f>SUM(W20-W19)</f>
        <v>0</v>
      </c>
      <c r="Y20" s="221"/>
      <c r="Z20" s="15">
        <v>16</v>
      </c>
      <c r="AA20" s="181" t="str">
        <f t="shared" si="13"/>
        <v/>
      </c>
      <c r="AB20" s="153">
        <f t="shared" si="1"/>
        <v>0</v>
      </c>
      <c r="AC20" s="153">
        <f t="shared" si="2"/>
        <v>0</v>
      </c>
      <c r="AD20" s="258">
        <f t="shared" si="3"/>
        <v>0</v>
      </c>
      <c r="AE20"/>
      <c r="AF20" s="256" t="str">
        <f t="shared" si="9"/>
        <v/>
      </c>
      <c r="AG20" s="99"/>
      <c r="AH20" s="374" t="str">
        <f>IF(AA20="","",SMALL(AF$5:AF$34,ROWS(AB$5:AB20)))</f>
        <v/>
      </c>
      <c r="AI20" s="70" t="str">
        <f>IF(AH20="","",IF(AND(AK19=AK20,AL19=AL20,AM19=AM20),AI19,$AI$5+15))</f>
        <v/>
      </c>
      <c r="AJ20" s="399" t="str">
        <f t="shared" si="4"/>
        <v/>
      </c>
      <c r="AK20" s="85" t="str">
        <f t="shared" si="5"/>
        <v/>
      </c>
      <c r="AL20" s="205" t="str">
        <f t="shared" si="6"/>
        <v/>
      </c>
      <c r="AM20" s="372" t="str">
        <f t="shared" si="7"/>
        <v/>
      </c>
    </row>
    <row r="21" spans="1:39" ht="24.95" customHeight="1">
      <c r="A21" s="7">
        <v>17</v>
      </c>
      <c r="B21" s="392"/>
      <c r="C21" s="270"/>
      <c r="D21" s="354"/>
      <c r="E21" s="435"/>
      <c r="G21" s="438">
        <v>17</v>
      </c>
      <c r="H21" s="503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33">SUM(K21-K22)</f>
        <v>0</v>
      </c>
      <c r="M21" s="99"/>
      <c r="N21" s="491">
        <v>7</v>
      </c>
      <c r="O21" s="49" t="str">
        <f>IF(K7=K8," ",IF(K7&lt;K8,I7,I8))</f>
        <v xml:space="preserve"> </v>
      </c>
      <c r="P21" s="124">
        <f>IF(Q21+Q22=0,0,IF(Q21=Q22,2,IF(Q21&lt;Q22,1,3)))</f>
        <v>0</v>
      </c>
      <c r="Q21" s="150"/>
      <c r="R21" s="196">
        <f>SUM(Q21-Q22)</f>
        <v>0</v>
      </c>
      <c r="S21" s="443"/>
      <c r="T21" s="491">
        <v>14</v>
      </c>
      <c r="U21" s="19" t="str">
        <f>IF(Q21=Q22," ",IF(Q21&gt;Q22,O21,O22))</f>
        <v xml:space="preserve"> </v>
      </c>
      <c r="V21" s="40">
        <f>IF(W21+W22=0,0,IF(W21=W22,2,IF(W21&lt;W22,1,3)))</f>
        <v>0</v>
      </c>
      <c r="W21" s="150"/>
      <c r="X21" s="8">
        <f>SUM(W21-W22)</f>
        <v>0</v>
      </c>
      <c r="Y21" s="221"/>
      <c r="Z21" s="15">
        <v>17</v>
      </c>
      <c r="AA21" s="181" t="str">
        <f t="shared" si="13"/>
        <v/>
      </c>
      <c r="AB21" s="153">
        <f t="shared" si="1"/>
        <v>0</v>
      </c>
      <c r="AC21" s="153">
        <f t="shared" si="2"/>
        <v>0</v>
      </c>
      <c r="AD21" s="258">
        <f t="shared" si="3"/>
        <v>0</v>
      </c>
      <c r="AE21"/>
      <c r="AF21" s="256" t="str">
        <f t="shared" si="9"/>
        <v/>
      </c>
      <c r="AG21" s="99"/>
      <c r="AH21" s="374" t="str">
        <f>IF(AA21="","",SMALL(AF$5:AF$34,ROWS(AB$5:AB21)))</f>
        <v/>
      </c>
      <c r="AI21" s="70" t="str">
        <f>IF(AH21="","",IF(AND(AK20=AK21,AL20=AL21,AM20=AM21),AI20,$AI$5+16))</f>
        <v/>
      </c>
      <c r="AJ21" s="399" t="str">
        <f t="shared" si="4"/>
        <v/>
      </c>
      <c r="AK21" s="85" t="str">
        <f t="shared" si="5"/>
        <v/>
      </c>
      <c r="AL21" s="205" t="str">
        <f t="shared" si="6"/>
        <v/>
      </c>
      <c r="AM21" s="372" t="str">
        <f t="shared" si="7"/>
        <v/>
      </c>
    </row>
    <row r="22" spans="1:39" ht="24.95" customHeight="1" thickBot="1">
      <c r="A22" s="7">
        <v>18</v>
      </c>
      <c r="B22" s="393"/>
      <c r="C22" s="267"/>
      <c r="D22" s="367"/>
      <c r="E22" s="435"/>
      <c r="G22" s="438">
        <v>18</v>
      </c>
      <c r="H22" s="504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34">SUM(K22-K21)</f>
        <v>0</v>
      </c>
      <c r="M22" s="99"/>
      <c r="N22" s="492"/>
      <c r="O22" s="74" t="str">
        <f>IF(K9=K10," ",IF(K9&lt;K10,I9,I10))</f>
        <v xml:space="preserve"> </v>
      </c>
      <c r="P22" s="73">
        <f>IF(Q21+Q22=0,0,IF(Q21=Q22,2,IF(Q21&gt;Q22,1,3)))</f>
        <v>0</v>
      </c>
      <c r="Q22" s="151"/>
      <c r="R22" s="116">
        <f>SUM(Q22-Q21)</f>
        <v>0</v>
      </c>
      <c r="S22" s="443"/>
      <c r="T22" s="492"/>
      <c r="U22" s="20" t="str">
        <f>IF(Q23=Q24," ",IF(Q23&gt;Q24,O23,O24))</f>
        <v xml:space="preserve"> </v>
      </c>
      <c r="V22" s="137">
        <f>IF(W21+W22=0,0,IF(W21=W22,2,IF(W21&gt;W22,1,3)))</f>
        <v>0</v>
      </c>
      <c r="W22" s="151"/>
      <c r="X22" s="66">
        <f>SUM(W22-W21)</f>
        <v>0</v>
      </c>
      <c r="Y22" s="221"/>
      <c r="Z22" s="15">
        <v>18</v>
      </c>
      <c r="AA22" s="181" t="str">
        <f t="shared" si="13"/>
        <v/>
      </c>
      <c r="AB22" s="153">
        <f t="shared" si="1"/>
        <v>0</v>
      </c>
      <c r="AC22" s="153">
        <f t="shared" si="2"/>
        <v>0</v>
      </c>
      <c r="AD22" s="258">
        <f t="shared" si="3"/>
        <v>0</v>
      </c>
      <c r="AE22"/>
      <c r="AF22" s="256" t="str">
        <f t="shared" si="9"/>
        <v/>
      </c>
      <c r="AG22" s="99"/>
      <c r="AH22" s="374" t="str">
        <f>IF(AA22="","",SMALL(AF$5:AF$34,ROWS(AB$5:AB22)))</f>
        <v/>
      </c>
      <c r="AI22" s="70" t="str">
        <f>IF(AH22="","",IF(AND(AK21=AK22,AL21=AL22,AM21=AM22),AI21,$AI$5+17))</f>
        <v/>
      </c>
      <c r="AJ22" s="399" t="str">
        <f t="shared" si="4"/>
        <v/>
      </c>
      <c r="AK22" s="85" t="str">
        <f t="shared" si="5"/>
        <v/>
      </c>
      <c r="AL22" s="205" t="str">
        <f t="shared" si="6"/>
        <v/>
      </c>
      <c r="AM22" s="372" t="str">
        <f t="shared" si="7"/>
        <v/>
      </c>
    </row>
    <row r="23" spans="1:39" ht="24.95" customHeight="1">
      <c r="A23" s="7">
        <v>19</v>
      </c>
      <c r="B23" s="394"/>
      <c r="C23" s="270"/>
      <c r="D23" s="354"/>
      <c r="E23" s="435"/>
      <c r="G23" s="438">
        <v>19</v>
      </c>
      <c r="H23" s="503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35">SUM(K23-K24)</f>
        <v>0</v>
      </c>
      <c r="M23" s="99"/>
      <c r="N23" s="491">
        <v>6</v>
      </c>
      <c r="O23" s="49" t="str">
        <f>IF(K11=K12," ",IF(K11&lt;K12,I11,I12))</f>
        <v xml:space="preserve"> </v>
      </c>
      <c r="P23" s="124">
        <f>IF(Q23+Q24=0,0,IF(Q23=Q24,2,IF(Q23&lt;Q24,1,3)))</f>
        <v>0</v>
      </c>
      <c r="Q23" s="150"/>
      <c r="R23" s="196">
        <f>SUM(Q23-Q24)</f>
        <v>0</v>
      </c>
      <c r="S23" s="443"/>
      <c r="T23" s="491">
        <v>13</v>
      </c>
      <c r="U23" s="19" t="str">
        <f>IF(Q25=Q26," ",IF(Q25&gt;Q26,O25,O26))</f>
        <v xml:space="preserve"> </v>
      </c>
      <c r="V23" s="40">
        <f>IF(W23+W24=0,0,IF(W23=W24,2,IF(W23&lt;W24,1,3)))</f>
        <v>0</v>
      </c>
      <c r="W23" s="150"/>
      <c r="X23" s="8">
        <f>SUM(W23-W24)</f>
        <v>0</v>
      </c>
      <c r="Y23" s="221"/>
      <c r="Z23" s="15">
        <v>19</v>
      </c>
      <c r="AA23" s="181" t="str">
        <f t="shared" si="13"/>
        <v/>
      </c>
      <c r="AB23" s="153">
        <f t="shared" si="1"/>
        <v>0</v>
      </c>
      <c r="AC23" s="153">
        <f t="shared" si="2"/>
        <v>0</v>
      </c>
      <c r="AD23" s="258">
        <f t="shared" si="3"/>
        <v>0</v>
      </c>
      <c r="AE23"/>
      <c r="AF23" s="256" t="str">
        <f t="shared" si="9"/>
        <v/>
      </c>
      <c r="AG23" s="99"/>
      <c r="AH23" s="374" t="str">
        <f>IF(AA23="","",SMALL(AF$5:AF$34,ROWS(AB$5:AB23)))</f>
        <v/>
      </c>
      <c r="AI23" s="70" t="str">
        <f>IF(AH23="","",IF(AND(AK22=AK23,AL22=AL23,AM22=AM23),AI22,$AI$5+18))</f>
        <v/>
      </c>
      <c r="AJ23" s="399" t="str">
        <f t="shared" si="4"/>
        <v/>
      </c>
      <c r="AK23" s="85" t="str">
        <f t="shared" si="5"/>
        <v/>
      </c>
      <c r="AL23" s="205" t="str">
        <f t="shared" si="6"/>
        <v/>
      </c>
      <c r="AM23" s="372" t="str">
        <f t="shared" si="7"/>
        <v/>
      </c>
    </row>
    <row r="24" spans="1:39" ht="24.95" customHeight="1" thickBot="1">
      <c r="A24" s="7">
        <v>20</v>
      </c>
      <c r="B24" s="395"/>
      <c r="C24" s="267"/>
      <c r="D24" s="367"/>
      <c r="E24" s="435"/>
      <c r="G24" s="438">
        <v>20</v>
      </c>
      <c r="H24" s="504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36">SUM(K24-K23)</f>
        <v>0</v>
      </c>
      <c r="M24" s="99"/>
      <c r="N24" s="492"/>
      <c r="O24" s="74" t="str">
        <f>IF(K13=K14," ",IF(K13&lt;K14,I13,I14))</f>
        <v xml:space="preserve"> </v>
      </c>
      <c r="P24" s="73">
        <f>IF(Q23+Q24=0,0,IF(Q23=Q24,2,IF(Q23&gt;Q24,1,3)))</f>
        <v>0</v>
      </c>
      <c r="Q24" s="151"/>
      <c r="R24" s="116">
        <f>SUM(Q24-Q23)</f>
        <v>0</v>
      </c>
      <c r="S24" s="443"/>
      <c r="T24" s="492"/>
      <c r="U24" s="51" t="str">
        <f>IF(Q27=Q28," ",IF(Q27&gt;Q28,O27,O28))</f>
        <v xml:space="preserve"> </v>
      </c>
      <c r="V24" s="137">
        <f>IF(W23+W24=0,0,IF(W23=W24,2,IF(W23&gt;W24,1,3)))</f>
        <v>0</v>
      </c>
      <c r="W24" s="151"/>
      <c r="X24" s="66">
        <f>SUM(W24-W23)</f>
        <v>0</v>
      </c>
      <c r="Y24" s="221"/>
      <c r="Z24" s="15">
        <v>20</v>
      </c>
      <c r="AA24" s="181" t="str">
        <f t="shared" si="13"/>
        <v/>
      </c>
      <c r="AB24" s="153">
        <f t="shared" si="1"/>
        <v>0</v>
      </c>
      <c r="AC24" s="153">
        <f t="shared" si="2"/>
        <v>0</v>
      </c>
      <c r="AD24" s="258">
        <f t="shared" si="3"/>
        <v>0</v>
      </c>
      <c r="AE24"/>
      <c r="AF24" s="256" t="str">
        <f t="shared" si="9"/>
        <v/>
      </c>
      <c r="AG24" s="99"/>
      <c r="AH24" s="374" t="str">
        <f>IF(AA24="","",SMALL(AF$5:AF$34,ROWS(AB$5:AB24)))</f>
        <v/>
      </c>
      <c r="AI24" s="70" t="str">
        <f>IF(AH24="","",IF(AND(AK23=AK24,AL23=AL24,AM23=AM24),AI23,$AI$5+19))</f>
        <v/>
      </c>
      <c r="AJ24" s="399" t="str">
        <f t="shared" si="4"/>
        <v/>
      </c>
      <c r="AK24" s="85" t="str">
        <f t="shared" si="5"/>
        <v/>
      </c>
      <c r="AL24" s="205" t="str">
        <f t="shared" si="6"/>
        <v/>
      </c>
      <c r="AM24" s="372" t="str">
        <f t="shared" si="7"/>
        <v/>
      </c>
    </row>
    <row r="25" spans="1:39" ht="24.95" customHeight="1">
      <c r="A25" s="7">
        <v>21</v>
      </c>
      <c r="B25" s="394"/>
      <c r="C25" s="270"/>
      <c r="D25" s="367"/>
      <c r="E25" s="435"/>
      <c r="G25" s="438">
        <v>21</v>
      </c>
      <c r="H25" s="503">
        <v>11</v>
      </c>
      <c r="I25" s="45" t="str">
        <f t="shared" si="0"/>
        <v/>
      </c>
      <c r="J25" s="45">
        <f t="shared" ref="J25" si="37">IF(K25+K26=0,0,IF(K25=K26,2,IF(K25&lt;K26,1,3)))</f>
        <v>0</v>
      </c>
      <c r="K25" s="150"/>
      <c r="L25" s="8">
        <f t="shared" ref="L25" si="38">SUM(K25-K26)</f>
        <v>0</v>
      </c>
      <c r="M25" s="99"/>
      <c r="N25" s="491">
        <v>5</v>
      </c>
      <c r="O25" s="49" t="str">
        <f>IF(K15=K16," ",IF(K15&lt;K16,I15,I16))</f>
        <v xml:space="preserve"> </v>
      </c>
      <c r="P25" s="124">
        <f>IF(Q25+Q26=0,0,IF(Q25=Q26,2,IF(Q25&lt;Q26,1,3)))</f>
        <v>0</v>
      </c>
      <c r="Q25" s="150"/>
      <c r="R25" s="196">
        <f>SUM(Q25-Q26)</f>
        <v>0</v>
      </c>
      <c r="S25" s="443"/>
      <c r="T25" s="491">
        <v>12</v>
      </c>
      <c r="U25" s="19" t="str">
        <f>IF(Q29=Q30," ",IF(Q29&gt;Q30,O29,O30))</f>
        <v xml:space="preserve"> </v>
      </c>
      <c r="V25" s="40">
        <f>IF(W25+W26=0,0,IF(W25=W26,2,IF(W25&lt;W26,1,3)))</f>
        <v>0</v>
      </c>
      <c r="W25" s="150"/>
      <c r="X25" s="8">
        <f t="shared" ref="X25:X33" si="39">SUM(W25-W26)</f>
        <v>0</v>
      </c>
      <c r="Y25" s="221"/>
      <c r="Z25" s="15">
        <v>21</v>
      </c>
      <c r="AA25" s="181" t="str">
        <f t="shared" si="13"/>
        <v/>
      </c>
      <c r="AB25" s="153">
        <f t="shared" si="1"/>
        <v>0</v>
      </c>
      <c r="AC25" s="153">
        <f t="shared" si="2"/>
        <v>0</v>
      </c>
      <c r="AD25" s="258">
        <f t="shared" si="3"/>
        <v>0</v>
      </c>
      <c r="AE25"/>
      <c r="AF25" s="256" t="str">
        <f t="shared" si="9"/>
        <v/>
      </c>
      <c r="AG25" s="99"/>
      <c r="AH25" s="374" t="str">
        <f>IF(AA25="","",SMALL(AF$5:AF$34,ROWS(AB$5:AB25)))</f>
        <v/>
      </c>
      <c r="AI25" s="70" t="str">
        <f>IF(AH25="","",IF(AND(AK24=AK25,AL24=AL25,AM24=AM25),AI24,$AI$5+20))</f>
        <v/>
      </c>
      <c r="AJ25" s="399" t="str">
        <f t="shared" si="4"/>
        <v/>
      </c>
      <c r="AK25" s="85" t="str">
        <f t="shared" si="5"/>
        <v/>
      </c>
      <c r="AL25" s="205" t="str">
        <f t="shared" si="6"/>
        <v/>
      </c>
      <c r="AM25" s="372" t="str">
        <f t="shared" si="7"/>
        <v/>
      </c>
    </row>
    <row r="26" spans="1:39" ht="24.95" customHeight="1" thickBot="1">
      <c r="A26" s="7">
        <v>22</v>
      </c>
      <c r="B26" s="395"/>
      <c r="C26" s="267"/>
      <c r="D26" s="367"/>
      <c r="E26" s="435"/>
      <c r="G26" s="438">
        <v>22</v>
      </c>
      <c r="H26" s="504"/>
      <c r="I26" s="65" t="str">
        <f t="shared" si="0"/>
        <v/>
      </c>
      <c r="J26" s="46">
        <f t="shared" ref="J26" si="40">IF(K25+K26=0,0,IF(K25=K26,2,IF(K25&gt;K26,1,3)))</f>
        <v>0</v>
      </c>
      <c r="K26" s="151"/>
      <c r="L26" s="9">
        <f t="shared" ref="L26" si="41">SUM(K26-K25)</f>
        <v>0</v>
      </c>
      <c r="M26" s="99"/>
      <c r="N26" s="492"/>
      <c r="O26" s="74" t="str">
        <f>IF(K17=K18," ",IF(K17&lt;K18,I17,I18))</f>
        <v xml:space="preserve"> </v>
      </c>
      <c r="P26" s="73">
        <f>IF(Q25+Q26=0,0,IF(Q25=Q26,2,IF(Q25&gt;Q26,1,3)))</f>
        <v>0</v>
      </c>
      <c r="Q26" s="151"/>
      <c r="R26" s="116">
        <f>SUM(Q26-Q25)</f>
        <v>0</v>
      </c>
      <c r="S26" s="443"/>
      <c r="T26" s="492"/>
      <c r="U26" s="483" t="str">
        <f>IF(Q31=Q32," ",IF(Q31&gt;Q32,O31,O32))</f>
        <v xml:space="preserve"> </v>
      </c>
      <c r="V26" s="137">
        <f>IF(W25+W26=0,0,IF(W25=W26,2,IF(W25&gt;W26,1,3)))</f>
        <v>0</v>
      </c>
      <c r="W26" s="151"/>
      <c r="X26" s="66">
        <f t="shared" ref="X26:X34" si="42">SUM(W26-W25)</f>
        <v>0</v>
      </c>
      <c r="Y26" s="221"/>
      <c r="Z26" s="15">
        <v>22</v>
      </c>
      <c r="AA26" s="181" t="str">
        <f t="shared" si="13"/>
        <v/>
      </c>
      <c r="AB26" s="153">
        <f t="shared" si="1"/>
        <v>0</v>
      </c>
      <c r="AC26" s="153">
        <f t="shared" si="2"/>
        <v>0</v>
      </c>
      <c r="AD26" s="258">
        <f t="shared" si="3"/>
        <v>0</v>
      </c>
      <c r="AE26"/>
      <c r="AF26" s="256" t="str">
        <f t="shared" si="9"/>
        <v/>
      </c>
      <c r="AG26" s="99"/>
      <c r="AH26" s="374" t="str">
        <f>IF(AA26="","",SMALL(AF$5:AF$34,ROWS(AB$5:AB26)))</f>
        <v/>
      </c>
      <c r="AI26" s="70" t="str">
        <f>IF(AH26="","",IF(AND(AK25=AK26,AL25=AL26,AM25=AM26),AI25,$AI$5+21))</f>
        <v/>
      </c>
      <c r="AJ26" s="399" t="str">
        <f t="shared" si="4"/>
        <v/>
      </c>
      <c r="AK26" s="85" t="str">
        <f t="shared" si="5"/>
        <v/>
      </c>
      <c r="AL26" s="205" t="str">
        <f t="shared" si="6"/>
        <v/>
      </c>
      <c r="AM26" s="372" t="str">
        <f t="shared" si="7"/>
        <v/>
      </c>
    </row>
    <row r="27" spans="1:39" ht="24.95" customHeight="1">
      <c r="A27" s="7">
        <v>23</v>
      </c>
      <c r="B27" s="394"/>
      <c r="C27" s="270"/>
      <c r="D27" s="354"/>
      <c r="E27" s="435"/>
      <c r="G27" s="438">
        <v>23</v>
      </c>
      <c r="H27" s="503">
        <v>12</v>
      </c>
      <c r="I27" s="45" t="str">
        <f t="shared" si="0"/>
        <v/>
      </c>
      <c r="J27" s="45">
        <f t="shared" ref="J27" si="43">IF(K27+K28=0,0,IF(K27=K28,2,IF(K27&lt;K28,1,3)))</f>
        <v>0</v>
      </c>
      <c r="K27" s="150"/>
      <c r="L27" s="8">
        <f t="shared" ref="L27" si="44">SUM(K27-K28)</f>
        <v>0</v>
      </c>
      <c r="M27" s="99"/>
      <c r="N27" s="491">
        <v>4</v>
      </c>
      <c r="O27" s="49" t="str">
        <f>IF(K19=K20," ",IF(K19&lt;K20,I19,I20))</f>
        <v xml:space="preserve"> </v>
      </c>
      <c r="P27" s="124">
        <f>IF(Q27+Q28=0,0,IF(Q27=Q28,2,IF(Q27&lt;Q28,1,3)))</f>
        <v>0</v>
      </c>
      <c r="Q27" s="150"/>
      <c r="R27" s="196">
        <f>SUM(Q27-Q28)</f>
        <v>0</v>
      </c>
      <c r="S27" s="443"/>
      <c r="T27" s="508">
        <v>11</v>
      </c>
      <c r="U27" s="19" t="str">
        <f>IF(Q33=Q34," ",IF(Q33&gt;Q34,O33,O34))</f>
        <v xml:space="preserve"> </v>
      </c>
      <c r="V27" s="72">
        <f>IF(W27+W28=0,0,IF(W27=W28,2,IF(W27&lt;W28,1,3)))</f>
        <v>0</v>
      </c>
      <c r="W27" s="150"/>
      <c r="X27" s="8">
        <f t="shared" si="39"/>
        <v>0</v>
      </c>
      <c r="Y27" s="221"/>
      <c r="Z27" s="15">
        <v>23</v>
      </c>
      <c r="AA27" s="181" t="str">
        <f t="shared" si="13"/>
        <v/>
      </c>
      <c r="AB27" s="153">
        <f t="shared" si="1"/>
        <v>0</v>
      </c>
      <c r="AC27" s="153">
        <f t="shared" si="2"/>
        <v>0</v>
      </c>
      <c r="AD27" s="258">
        <f t="shared" si="3"/>
        <v>0</v>
      </c>
      <c r="AE27"/>
      <c r="AF27" s="256" t="str">
        <f t="shared" si="9"/>
        <v/>
      </c>
      <c r="AG27" s="99"/>
      <c r="AH27" s="374" t="str">
        <f>IF(AA27="","",SMALL(AF$5:AF$34,ROWS(AB$5:AB27)))</f>
        <v/>
      </c>
      <c r="AI27" s="70" t="str">
        <f>IF(AH27="","",IF(AND(AK26=AK27,AL26=AL27,AM26=AM27),AI26,$AI$5+22))</f>
        <v/>
      </c>
      <c r="AJ27" s="399" t="str">
        <f t="shared" si="4"/>
        <v/>
      </c>
      <c r="AK27" s="85" t="str">
        <f t="shared" si="5"/>
        <v/>
      </c>
      <c r="AL27" s="205" t="str">
        <f t="shared" si="6"/>
        <v/>
      </c>
      <c r="AM27" s="372" t="str">
        <f t="shared" si="7"/>
        <v/>
      </c>
    </row>
    <row r="28" spans="1:39" ht="24.95" customHeight="1" thickBot="1">
      <c r="A28" s="7">
        <v>24</v>
      </c>
      <c r="B28" s="396"/>
      <c r="C28" s="267"/>
      <c r="D28" s="367"/>
      <c r="E28" s="435"/>
      <c r="G28" s="438">
        <v>24</v>
      </c>
      <c r="H28" s="504"/>
      <c r="I28" s="65" t="str">
        <f t="shared" si="0"/>
        <v/>
      </c>
      <c r="J28" s="46">
        <f t="shared" ref="J28" si="45">IF(K27+K28=0,0,IF(K27=K28,2,IF(K27&gt;K28,1,3)))</f>
        <v>0</v>
      </c>
      <c r="K28" s="151"/>
      <c r="L28" s="9">
        <f t="shared" ref="L28" si="46">SUM(K28-K27)</f>
        <v>0</v>
      </c>
      <c r="M28" s="99"/>
      <c r="N28" s="492"/>
      <c r="O28" s="74" t="str">
        <f>IF(K21=K22," ",IF(K21&lt;K22,I21,I22))</f>
        <v xml:space="preserve"> </v>
      </c>
      <c r="P28" s="73">
        <f>IF(Q27+Q28=0,0,IF(Q27=Q28,2,IF(Q27&gt;Q28,1,3)))</f>
        <v>0</v>
      </c>
      <c r="Q28" s="151"/>
      <c r="R28" s="116">
        <f>SUM(Q28-Q27)</f>
        <v>0</v>
      </c>
      <c r="S28" s="443"/>
      <c r="T28" s="507"/>
      <c r="U28" s="106" t="str">
        <f>IF(Q21=Q22," ",IF(Q21&lt;Q22,O21,O22))</f>
        <v xml:space="preserve"> </v>
      </c>
      <c r="V28" s="482">
        <f>IF(W27+W28=0,0,IF(W27=W28,2,IF(W27&gt;W28,1,3)))</f>
        <v>0</v>
      </c>
      <c r="W28" s="151"/>
      <c r="X28" s="66">
        <f t="shared" si="42"/>
        <v>0</v>
      </c>
      <c r="Y28" s="221"/>
      <c r="Z28" s="15">
        <v>24</v>
      </c>
      <c r="AA28" s="181" t="str">
        <f t="shared" si="13"/>
        <v/>
      </c>
      <c r="AB28" s="153">
        <f t="shared" si="1"/>
        <v>0</v>
      </c>
      <c r="AC28" s="153">
        <f t="shared" si="2"/>
        <v>0</v>
      </c>
      <c r="AD28" s="258">
        <f t="shared" si="3"/>
        <v>0</v>
      </c>
      <c r="AE28"/>
      <c r="AF28" s="256" t="str">
        <f t="shared" si="9"/>
        <v/>
      </c>
      <c r="AG28" s="99"/>
      <c r="AH28" s="374" t="str">
        <f>IF(AA28="","",SMALL(AF$5:AF$34,ROWS(AB$5:AB28)))</f>
        <v/>
      </c>
      <c r="AI28" s="70" t="str">
        <f>IF(AH28="","",IF(AND(AK27=AK28,AL27=AL28,AM27=AM28),AI27,$AI$5+23))</f>
        <v/>
      </c>
      <c r="AJ28" s="399" t="str">
        <f t="shared" si="4"/>
        <v/>
      </c>
      <c r="AK28" s="85" t="str">
        <f t="shared" si="5"/>
        <v/>
      </c>
      <c r="AL28" s="205" t="str">
        <f t="shared" si="6"/>
        <v/>
      </c>
      <c r="AM28" s="372" t="str">
        <f t="shared" si="7"/>
        <v/>
      </c>
    </row>
    <row r="29" spans="1:39" ht="24.95" customHeight="1">
      <c r="A29" s="7">
        <v>25</v>
      </c>
      <c r="B29" s="394"/>
      <c r="C29" s="270"/>
      <c r="D29" s="354"/>
      <c r="E29" s="435"/>
      <c r="G29" s="438">
        <v>25</v>
      </c>
      <c r="H29" s="503">
        <v>13</v>
      </c>
      <c r="I29" s="45" t="str">
        <f t="shared" si="0"/>
        <v/>
      </c>
      <c r="J29" s="45">
        <f t="shared" ref="J29" si="47">IF(K29+K30=0,0,IF(K29=K30,2,IF(K29&lt;K30,1,3)))</f>
        <v>0</v>
      </c>
      <c r="K29" s="150"/>
      <c r="L29" s="8">
        <f t="shared" ref="L29" si="48">SUM(K29-K30)</f>
        <v>0</v>
      </c>
      <c r="M29" s="99"/>
      <c r="N29" s="491">
        <v>3</v>
      </c>
      <c r="O29" s="49" t="str">
        <f>IF(K23=K24," ",IF(K23&lt;K24,I23,I24))</f>
        <v xml:space="preserve"> </v>
      </c>
      <c r="P29" s="124">
        <f>IF(Q29+Q30=0,0,IF(Q29=Q30,2,IF(Q29&lt;Q30,1,3)))</f>
        <v>0</v>
      </c>
      <c r="Q29" s="150"/>
      <c r="R29" s="196">
        <f>SUM(Q29-Q30)</f>
        <v>0</v>
      </c>
      <c r="S29" s="443"/>
      <c r="T29" s="508">
        <v>10</v>
      </c>
      <c r="U29" s="49" t="str">
        <f>IF(Q23=Q24," ",IF(Q23&lt;Q24,O23,O24))</f>
        <v xml:space="preserve"> </v>
      </c>
      <c r="V29" s="72">
        <f>IF(W29+W30=0,0,IF(W29=W30,2,IF(W29&lt;W30,1,3)))</f>
        <v>0</v>
      </c>
      <c r="W29" s="150"/>
      <c r="X29" s="8">
        <f t="shared" si="39"/>
        <v>0</v>
      </c>
      <c r="Y29" s="221"/>
      <c r="Z29" s="15">
        <v>25</v>
      </c>
      <c r="AA29" s="181" t="str">
        <f t="shared" si="13"/>
        <v/>
      </c>
      <c r="AB29" s="153">
        <f t="shared" si="1"/>
        <v>0</v>
      </c>
      <c r="AC29" s="153">
        <f t="shared" si="2"/>
        <v>0</v>
      </c>
      <c r="AD29" s="258">
        <f t="shared" si="3"/>
        <v>0</v>
      </c>
      <c r="AE29"/>
      <c r="AF29" s="256" t="str">
        <f t="shared" si="9"/>
        <v/>
      </c>
      <c r="AG29" s="99"/>
      <c r="AH29" s="374" t="str">
        <f>IF(AA29="","",SMALL(AF$5:AF$34,ROWS(AB$5:AB29)))</f>
        <v/>
      </c>
      <c r="AI29" s="70" t="str">
        <f>IF(AH29="","",IF(AND(AK28=AK29,AL28=AL29,AM28=AM29),AI28,$AI$5+24))</f>
        <v/>
      </c>
      <c r="AJ29" s="399" t="str">
        <f t="shared" si="4"/>
        <v/>
      </c>
      <c r="AK29" s="85" t="str">
        <f t="shared" si="5"/>
        <v/>
      </c>
      <c r="AL29" s="205" t="str">
        <f t="shared" si="6"/>
        <v/>
      </c>
      <c r="AM29" s="372" t="str">
        <f t="shared" si="7"/>
        <v/>
      </c>
    </row>
    <row r="30" spans="1:39" ht="24.95" customHeight="1" thickBot="1">
      <c r="A30" s="7">
        <v>26</v>
      </c>
      <c r="B30" s="396"/>
      <c r="C30" s="267"/>
      <c r="D30" s="367"/>
      <c r="E30" s="435"/>
      <c r="G30" s="438">
        <v>26</v>
      </c>
      <c r="H30" s="504"/>
      <c r="I30" s="65" t="str">
        <f t="shared" si="0"/>
        <v/>
      </c>
      <c r="J30" s="46">
        <f t="shared" ref="J30" si="49">IF(K29+K30=0,0,IF(K29=K30,2,IF(K29&gt;K30,1,3)))</f>
        <v>0</v>
      </c>
      <c r="K30" s="151"/>
      <c r="L30" s="9">
        <f t="shared" ref="L30" si="50">SUM(K30-K29)</f>
        <v>0</v>
      </c>
      <c r="M30" s="99"/>
      <c r="N30" s="492"/>
      <c r="O30" s="74" t="str">
        <f>IF(K25=K26," ",IF(K25&lt;K26,I25,I26))</f>
        <v xml:space="preserve"> </v>
      </c>
      <c r="P30" s="73">
        <f>IF(Q29+Q30=0,0,IF(Q29=Q30,2,IF(Q29&gt;Q30,1,3)))</f>
        <v>0</v>
      </c>
      <c r="Q30" s="151"/>
      <c r="R30" s="116">
        <f>SUM(Q30-Q29)</f>
        <v>0</v>
      </c>
      <c r="S30" s="443"/>
      <c r="T30" s="507"/>
      <c r="U30" s="74" t="str">
        <f>IF(Q25=Q26," ",IF(Q25&lt;Q26,O25,O26))</f>
        <v xml:space="preserve"> </v>
      </c>
      <c r="V30" s="482">
        <f>IF(W29+W30=0,0,IF(W29=W30,2,IF(W29&gt;W30,1,3)))</f>
        <v>0</v>
      </c>
      <c r="W30" s="151"/>
      <c r="X30" s="66">
        <f t="shared" si="42"/>
        <v>0</v>
      </c>
      <c r="Y30" s="221"/>
      <c r="Z30" s="15">
        <v>26</v>
      </c>
      <c r="AA30" s="181" t="str">
        <f t="shared" si="13"/>
        <v/>
      </c>
      <c r="AB30" s="153">
        <f t="shared" si="1"/>
        <v>0</v>
      </c>
      <c r="AC30" s="153">
        <f t="shared" si="2"/>
        <v>0</v>
      </c>
      <c r="AD30" s="258">
        <f t="shared" si="3"/>
        <v>0</v>
      </c>
      <c r="AE30"/>
      <c r="AF30" s="256" t="str">
        <f t="shared" si="9"/>
        <v/>
      </c>
      <c r="AG30" s="99"/>
      <c r="AH30" s="374" t="str">
        <f>IF(AA30="","",SMALL(AF$5:AF$34,ROWS(AB$5:AB30)))</f>
        <v/>
      </c>
      <c r="AI30" s="70" t="str">
        <f>IF(AH30="","",IF(AND(AK29=AK30,AL29=AL30,AM29=AM30),AI29,$AI$5+25))</f>
        <v/>
      </c>
      <c r="AJ30" s="399" t="str">
        <f t="shared" si="4"/>
        <v/>
      </c>
      <c r="AK30" s="85" t="str">
        <f t="shared" si="5"/>
        <v/>
      </c>
      <c r="AL30" s="205" t="str">
        <f t="shared" si="6"/>
        <v/>
      </c>
      <c r="AM30" s="372" t="str">
        <f t="shared" si="7"/>
        <v/>
      </c>
    </row>
    <row r="31" spans="1:39" ht="24.95" customHeight="1">
      <c r="A31" s="7">
        <v>27</v>
      </c>
      <c r="B31" s="394"/>
      <c r="C31" s="270"/>
      <c r="D31" s="354"/>
      <c r="E31" s="435"/>
      <c r="G31" s="438">
        <v>27</v>
      </c>
      <c r="H31" s="503">
        <v>14</v>
      </c>
      <c r="I31" s="45" t="str">
        <f t="shared" si="0"/>
        <v/>
      </c>
      <c r="J31" s="45">
        <f t="shared" ref="J31" si="51">IF(K31+K32=0,0,IF(K31=K32,2,IF(K31&lt;K32,1,3)))</f>
        <v>0</v>
      </c>
      <c r="K31" s="150"/>
      <c r="L31" s="8">
        <f t="shared" ref="L31" si="52">SUM(K31-K32)</f>
        <v>0</v>
      </c>
      <c r="M31" s="99"/>
      <c r="N31" s="491">
        <v>2</v>
      </c>
      <c r="O31" s="49" t="str">
        <f>IF(K27=K28," ",IF(K27&lt;K28,I27,I28))</f>
        <v xml:space="preserve"> </v>
      </c>
      <c r="P31" s="124">
        <f>IF(Q31+Q32=0,0,IF(Q31=Q32,2,IF(Q31&lt;Q32,1,3)))</f>
        <v>0</v>
      </c>
      <c r="Q31" s="150"/>
      <c r="R31" s="196">
        <f>SUM(Q31-Q32)</f>
        <v>0</v>
      </c>
      <c r="S31" s="443"/>
      <c r="T31" s="508">
        <v>9</v>
      </c>
      <c r="U31" s="67" t="str">
        <f>IF(Q27=Q28," ",IF(Q27&lt;Q28,O27,O28))</f>
        <v xml:space="preserve"> </v>
      </c>
      <c r="V31" s="72">
        <f>IF(W31+W32=0,0,IF(W31=W32,2,IF(W31&lt;W32,1,3)))</f>
        <v>0</v>
      </c>
      <c r="W31" s="150"/>
      <c r="X31" s="8">
        <f t="shared" si="39"/>
        <v>0</v>
      </c>
      <c r="Y31" s="221"/>
      <c r="Z31" s="15">
        <v>27</v>
      </c>
      <c r="AA31" s="181" t="str">
        <f t="shared" si="13"/>
        <v/>
      </c>
      <c r="AB31" s="153">
        <f t="shared" si="1"/>
        <v>0</v>
      </c>
      <c r="AC31" s="153">
        <f t="shared" si="2"/>
        <v>0</v>
      </c>
      <c r="AD31" s="258">
        <f t="shared" si="3"/>
        <v>0</v>
      </c>
      <c r="AE31"/>
      <c r="AF31" s="256" t="str">
        <f t="shared" si="9"/>
        <v/>
      </c>
      <c r="AG31" s="99"/>
      <c r="AH31" s="374" t="str">
        <f>IF(AA31="","",SMALL(AF$5:AF$34,ROWS(AB$5:AB31)))</f>
        <v/>
      </c>
      <c r="AI31" s="70" t="str">
        <f>IF(AH31="","",IF(AND(AK30=AK31,AL30=AL31,AM30=AM31),AI30,$AI$5+26))</f>
        <v/>
      </c>
      <c r="AJ31" s="399" t="str">
        <f t="shared" si="4"/>
        <v/>
      </c>
      <c r="AK31" s="85" t="str">
        <f t="shared" si="5"/>
        <v/>
      </c>
      <c r="AL31" s="205" t="str">
        <f t="shared" si="6"/>
        <v/>
      </c>
      <c r="AM31" s="372" t="str">
        <f t="shared" si="7"/>
        <v/>
      </c>
    </row>
    <row r="32" spans="1:39" ht="24.95" customHeight="1" thickBot="1">
      <c r="A32" s="7">
        <v>28</v>
      </c>
      <c r="B32" s="396"/>
      <c r="C32" s="267"/>
      <c r="D32" s="367"/>
      <c r="E32" s="435"/>
      <c r="G32" s="438">
        <v>28</v>
      </c>
      <c r="H32" s="504"/>
      <c r="I32" s="65" t="str">
        <f t="shared" si="0"/>
        <v/>
      </c>
      <c r="J32" s="46">
        <f t="shared" ref="J32" si="53">IF(K31+K32=0,0,IF(K31=K32,2,IF(K31&gt;K32,1,3)))</f>
        <v>0</v>
      </c>
      <c r="K32" s="151"/>
      <c r="L32" s="9">
        <f t="shared" ref="L32" si="54">SUM(K32-K31)</f>
        <v>0</v>
      </c>
      <c r="M32" s="99"/>
      <c r="N32" s="492"/>
      <c r="O32" s="74" t="str">
        <f>IF(K29=K30," ",IF(K29&lt;K30,I29,I30))</f>
        <v xml:space="preserve"> </v>
      </c>
      <c r="P32" s="73">
        <f>IF(Q31+Q32=0,0,IF(Q31=Q32,2,IF(Q31&gt;Q32,1,3)))</f>
        <v>0</v>
      </c>
      <c r="Q32" s="151"/>
      <c r="R32" s="116">
        <f>SUM(Q32-Q31)</f>
        <v>0</v>
      </c>
      <c r="S32" s="443"/>
      <c r="T32" s="507"/>
      <c r="U32" s="106" t="str">
        <f>IF(Q29=Q30," ",IF(Q29&lt;Q30,O29,O30))</f>
        <v xml:space="preserve"> </v>
      </c>
      <c r="V32" s="482">
        <f>IF(W31+W32=0,0,IF(W31=W32,2,IF(W31&gt;W32,1,3)))</f>
        <v>0</v>
      </c>
      <c r="W32" s="151"/>
      <c r="X32" s="66">
        <f t="shared" si="42"/>
        <v>0</v>
      </c>
      <c r="Y32" s="221"/>
      <c r="Z32" s="15">
        <v>28</v>
      </c>
      <c r="AA32" s="181" t="str">
        <f t="shared" si="13"/>
        <v/>
      </c>
      <c r="AB32" s="153">
        <f t="shared" si="1"/>
        <v>0</v>
      </c>
      <c r="AC32" s="153">
        <f t="shared" si="2"/>
        <v>0</v>
      </c>
      <c r="AD32" s="258">
        <f t="shared" si="3"/>
        <v>0</v>
      </c>
      <c r="AE32"/>
      <c r="AF32" s="256" t="str">
        <f t="shared" si="9"/>
        <v/>
      </c>
      <c r="AG32" s="99"/>
      <c r="AH32" s="374" t="str">
        <f>IF(AA32="","",SMALL(AF$5:AF$34,ROWS(AB$5:AB32)))</f>
        <v/>
      </c>
      <c r="AI32" s="273" t="str">
        <f>IF(AH32="","",IF(AND(AK31=AK32,AL31=AL32,AM31=AM32),AI31,$AI$5+27))</f>
        <v/>
      </c>
      <c r="AJ32" s="399" t="str">
        <f t="shared" si="4"/>
        <v/>
      </c>
      <c r="AK32" s="85" t="str">
        <f t="shared" si="5"/>
        <v/>
      </c>
      <c r="AL32" s="205" t="str">
        <f t="shared" si="6"/>
        <v/>
      </c>
      <c r="AM32" s="372" t="str">
        <f t="shared" si="7"/>
        <v/>
      </c>
    </row>
    <row r="33" spans="1:39" ht="24.95" customHeight="1">
      <c r="A33" s="7">
        <v>29</v>
      </c>
      <c r="B33" s="6"/>
      <c r="C33" s="270"/>
      <c r="D33" s="354"/>
      <c r="E33" s="435"/>
      <c r="G33" s="438">
        <v>29</v>
      </c>
      <c r="H33" s="503">
        <v>15</v>
      </c>
      <c r="I33" s="45" t="str">
        <f t="shared" si="0"/>
        <v/>
      </c>
      <c r="J33" s="45">
        <f t="shared" ref="J33" si="55">IF(K33+K34=0,0,IF(K33=K34,2,IF(K33&lt;K34,1,3)))</f>
        <v>0</v>
      </c>
      <c r="K33" s="150"/>
      <c r="L33" s="8">
        <f t="shared" ref="L33" si="56">SUM(K33-K34)</f>
        <v>0</v>
      </c>
      <c r="M33" s="99"/>
      <c r="N33" s="491">
        <v>1</v>
      </c>
      <c r="O33" s="49" t="str">
        <f>IF(K31=K32," ",IF(K31&lt;K32,I31,I32))</f>
        <v xml:space="preserve"> </v>
      </c>
      <c r="P33" s="124">
        <f>IF(Q33+Q34=0,0,IF(Q33=Q34,2,IF(Q33&lt;Q34,1,3)))</f>
        <v>0</v>
      </c>
      <c r="Q33" s="150"/>
      <c r="R33" s="196">
        <f>SUM(Q33-Q34)</f>
        <v>0</v>
      </c>
      <c r="S33" s="443"/>
      <c r="T33" s="508">
        <v>8</v>
      </c>
      <c r="U33" s="49" t="str">
        <f>IF(Q31=Q32," ",IF(Q31&lt;Q32,O31,O32))</f>
        <v xml:space="preserve"> </v>
      </c>
      <c r="V33" s="72">
        <f>IF(W33+W34=0,0,IF(W33=W34,2,IF(W33&lt;W34,1,3)))</f>
        <v>0</v>
      </c>
      <c r="W33" s="150"/>
      <c r="X33" s="8">
        <f t="shared" si="39"/>
        <v>0</v>
      </c>
      <c r="Y33" s="221"/>
      <c r="Z33" s="15">
        <v>29</v>
      </c>
      <c r="AA33" s="181" t="str">
        <f t="shared" si="13"/>
        <v/>
      </c>
      <c r="AB33" s="153">
        <f t="shared" si="1"/>
        <v>0</v>
      </c>
      <c r="AC33" s="153">
        <f t="shared" si="2"/>
        <v>0</v>
      </c>
      <c r="AD33" s="258">
        <f t="shared" si="3"/>
        <v>0</v>
      </c>
      <c r="AE33"/>
      <c r="AF33" s="256" t="str">
        <f t="shared" si="9"/>
        <v/>
      </c>
      <c r="AG33" s="99"/>
      <c r="AH33" s="374" t="str">
        <f>IF(AA33="","",SMALL(AF$5:AF$34,ROWS(AB$5:AB33)))</f>
        <v/>
      </c>
      <c r="AI33" s="70" t="str">
        <f>IF(AH33="","",IF(AND(AK32=AK33,AL32=AL33,AM32=AM33),AI32,$AI$5+28))</f>
        <v/>
      </c>
      <c r="AJ33" s="399" t="str">
        <f t="shared" si="4"/>
        <v/>
      </c>
      <c r="AK33" s="85" t="str">
        <f t="shared" si="5"/>
        <v/>
      </c>
      <c r="AL33" s="205" t="str">
        <f t="shared" si="6"/>
        <v/>
      </c>
      <c r="AM33" s="372" t="str">
        <f t="shared" si="7"/>
        <v/>
      </c>
    </row>
    <row r="34" spans="1:39" ht="24.95" customHeight="1" thickBot="1">
      <c r="A34" s="10">
        <v>30</v>
      </c>
      <c r="B34" s="10"/>
      <c r="C34" s="271"/>
      <c r="D34" s="353"/>
      <c r="E34" s="436"/>
      <c r="G34" s="438">
        <v>30</v>
      </c>
      <c r="H34" s="504"/>
      <c r="I34" s="46" t="str">
        <f t="shared" si="0"/>
        <v/>
      </c>
      <c r="J34" s="46">
        <f t="shared" ref="J34" si="57">IF(K33+K34=0,0,IF(K33=K34,2,IF(K33&gt;K34,1,3)))</f>
        <v>0</v>
      </c>
      <c r="K34" s="151"/>
      <c r="L34" s="9">
        <f t="shared" ref="L34" si="58">SUM(K34-K33)</f>
        <v>0</v>
      </c>
      <c r="M34" s="99"/>
      <c r="N34" s="492"/>
      <c r="O34" s="74" t="str">
        <f>IF(K33=K34," ",IF(K33&lt;K34,I33,I34))</f>
        <v xml:space="preserve"> </v>
      </c>
      <c r="P34" s="73">
        <f>IF(Q33+Q34=0,0,IF(Q33=Q34,2,IF(Q33&gt;Q34,1,3)))</f>
        <v>0</v>
      </c>
      <c r="Q34" s="151"/>
      <c r="R34" s="116">
        <f>SUM(Q34-Q33)</f>
        <v>0</v>
      </c>
      <c r="S34" s="443"/>
      <c r="T34" s="507"/>
      <c r="U34" s="74" t="str">
        <f>IF(Q33=Q34," ",IF(Q33&lt;Q34,O33,O34))</f>
        <v xml:space="preserve"> </v>
      </c>
      <c r="V34" s="482">
        <f>IF(W33+W34=0,0,IF(W33=W34,2,IF(W33&gt;W34,1,3)))</f>
        <v>0</v>
      </c>
      <c r="W34" s="151"/>
      <c r="X34" s="66">
        <f t="shared" si="42"/>
        <v>0</v>
      </c>
      <c r="Y34" s="221"/>
      <c r="Z34" s="39">
        <v>30</v>
      </c>
      <c r="AA34" s="9" t="str">
        <f t="shared" si="13"/>
        <v/>
      </c>
      <c r="AB34" s="153">
        <f t="shared" si="1"/>
        <v>0</v>
      </c>
      <c r="AC34" s="153">
        <f t="shared" si="2"/>
        <v>0</v>
      </c>
      <c r="AD34" s="258">
        <f t="shared" si="3"/>
        <v>0</v>
      </c>
      <c r="AE34"/>
      <c r="AF34" s="256" t="str">
        <f t="shared" si="9"/>
        <v/>
      </c>
      <c r="AG34" s="111"/>
      <c r="AH34" s="374" t="str">
        <f>IF(AA34="","",SMALL(AF$5:AF$34,ROWS(AB$5:AB34)))</f>
        <v/>
      </c>
      <c r="AI34" s="204" t="str">
        <f>IF(AH34="","",IF(AND(AK33=AK34,AL33=AL34,AM33=AM34),AI33,$AI$5+29))</f>
        <v/>
      </c>
      <c r="AJ34" s="88" t="str">
        <f t="shared" si="4"/>
        <v/>
      </c>
      <c r="AK34" s="112" t="str">
        <f t="shared" si="5"/>
        <v/>
      </c>
      <c r="AL34" s="206" t="str">
        <f t="shared" si="6"/>
        <v/>
      </c>
      <c r="AM34" s="373" t="str">
        <f t="shared" si="7"/>
        <v/>
      </c>
    </row>
    <row r="35" spans="1:39" ht="24.95" customHeight="1">
      <c r="E35" s="443">
        <f>SUM(E5:E34)</f>
        <v>0</v>
      </c>
      <c r="G35" s="443"/>
      <c r="I35" s="113"/>
      <c r="J35" s="222">
        <f>SUM(J5:J34)</f>
        <v>0</v>
      </c>
      <c r="K35" s="221">
        <f>SUM(K5:K34)</f>
        <v>0</v>
      </c>
      <c r="L35" s="261">
        <f>SUM(L5:L34)</f>
        <v>0</v>
      </c>
      <c r="M35" s="453"/>
      <c r="O35" s="113"/>
      <c r="P35" s="222">
        <f>SUM(P5:P34)</f>
        <v>0</v>
      </c>
      <c r="Q35" s="221">
        <f>SUM(Q5:Q34)</f>
        <v>0</v>
      </c>
      <c r="R35" s="261">
        <f>SUM(R5:R34)</f>
        <v>0</v>
      </c>
      <c r="S35" s="453"/>
      <c r="U35"/>
      <c r="V35" s="223">
        <f>SUM(V5:V34)</f>
        <v>0</v>
      </c>
      <c r="W35" s="221">
        <f>SUM(W5:W34)</f>
        <v>0</v>
      </c>
      <c r="X35" s="261">
        <f>SUM(X5:X34)</f>
        <v>0</v>
      </c>
      <c r="Y35" s="401">
        <f>SUM(K35+Q35+W35)</f>
        <v>0</v>
      </c>
      <c r="AA35" s="113"/>
      <c r="AB35" s="333">
        <f>SUM(AB5:AB34)</f>
        <v>0</v>
      </c>
      <c r="AC35" s="400">
        <f>SUM(AC5:AC34)</f>
        <v>0</v>
      </c>
      <c r="AD35" s="400">
        <f>SUM(AD5:AD34)</f>
        <v>0</v>
      </c>
      <c r="AE35" s="400"/>
      <c r="AF35" s="400"/>
      <c r="AG35" s="400"/>
      <c r="AH35" s="400"/>
      <c r="AI35" s="400"/>
      <c r="AJ35" s="400"/>
      <c r="AK35" s="333">
        <f>SUM(AK5:AK34)</f>
        <v>0</v>
      </c>
      <c r="AL35" s="400">
        <f>SUM(AL5:AL34)</f>
        <v>0</v>
      </c>
      <c r="AM35" s="400">
        <f>SUM(AM5:AM34)</f>
        <v>0</v>
      </c>
    </row>
    <row r="36" spans="1:39" ht="24.95" customHeight="1">
      <c r="E36" s="443">
        <v>465</v>
      </c>
      <c r="G36" s="443"/>
      <c r="H36" s="347"/>
      <c r="I36" s="348"/>
      <c r="J36" s="311">
        <v>60</v>
      </c>
      <c r="K36" s="313"/>
      <c r="L36" s="262" t="str">
        <f>IF(L35=0,"OK",ERREUR)</f>
        <v>OK</v>
      </c>
      <c r="M36" s="454"/>
      <c r="N36" s="347"/>
      <c r="O36" s="311"/>
      <c r="P36" s="311">
        <v>60</v>
      </c>
      <c r="Q36" s="313"/>
      <c r="R36" s="262" t="str">
        <f>IF(R35=0,"OK",ERREUR)</f>
        <v>OK</v>
      </c>
      <c r="S36" s="454"/>
      <c r="T36" s="349"/>
      <c r="U36" s="311"/>
      <c r="V36" s="311">
        <v>60</v>
      </c>
      <c r="W36" s="313"/>
      <c r="X36" s="262" t="str">
        <f>IF(X35=0,"OK",ERREUR)</f>
        <v>OK</v>
      </c>
      <c r="Y36" s="313"/>
      <c r="Z36" s="313"/>
      <c r="AA36" s="311"/>
      <c r="AB36" s="334">
        <f>SUM(J36+P36+V36)</f>
        <v>180</v>
      </c>
      <c r="AC36" s="308" t="str">
        <f>IF(AC35=0,"OK",ERREUR)</f>
        <v>OK</v>
      </c>
      <c r="AD36" s="311"/>
      <c r="AE36" s="311"/>
      <c r="AF36" s="312"/>
      <c r="AG36" s="312"/>
      <c r="AH36" s="311"/>
      <c r="AI36" s="311"/>
      <c r="AJ36" s="312"/>
      <c r="AK36" s="334">
        <v>180</v>
      </c>
      <c r="AL36" s="308" t="str">
        <f>IF(AL35=0,"OK",ERREUR)</f>
        <v>OK</v>
      </c>
      <c r="AM36" s="335"/>
    </row>
    <row r="37" spans="1:39" ht="20.25">
      <c r="A37" s="221"/>
      <c r="B37" s="388"/>
      <c r="C37" s="500" t="s">
        <v>93</v>
      </c>
      <c r="D37" s="500"/>
      <c r="F37" s="388"/>
      <c r="G37" s="443"/>
      <c r="H37" s="224"/>
      <c r="I37" s="221"/>
      <c r="J37" s="221"/>
      <c r="K37" s="221"/>
      <c r="L37" s="221"/>
      <c r="M37" s="443"/>
      <c r="N37" s="13"/>
      <c r="O37" s="13"/>
      <c r="P37" s="221"/>
      <c r="Q37" s="221"/>
      <c r="R37" s="221"/>
      <c r="S37" s="443"/>
      <c r="T37" s="220"/>
      <c r="U37" s="220"/>
      <c r="V37" s="221"/>
      <c r="Y37" s="221"/>
      <c r="Z37" s="221"/>
      <c r="AA37" s="221"/>
      <c r="AB37" s="221"/>
      <c r="AC37" s="221"/>
      <c r="AD37" s="388"/>
      <c r="AE37" s="221"/>
      <c r="AF37" s="221"/>
      <c r="AG37" s="221"/>
      <c r="AH37" s="13"/>
      <c r="AI37" s="13"/>
      <c r="AJ37" s="221"/>
      <c r="AK37" s="221"/>
      <c r="AL37" s="221"/>
      <c r="AM37" s="221"/>
    </row>
    <row r="38" spans="1:39" ht="26.25">
      <c r="A38"/>
      <c r="B38"/>
      <c r="C38" s="499" t="s">
        <v>112</v>
      </c>
      <c r="D38" s="499"/>
      <c r="E38"/>
      <c r="F38" s="443"/>
      <c r="G38" s="221"/>
      <c r="H38" s="221"/>
      <c r="I38" s="221"/>
      <c r="J38" s="22"/>
      <c r="K38" s="22"/>
      <c r="L38" s="22"/>
      <c r="M38" s="221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 s="13"/>
      <c r="AJ38" s="221"/>
      <c r="AK38" s="221"/>
      <c r="AL38" s="13"/>
    </row>
    <row r="39" spans="1:39" customFormat="1" ht="32.25" customHeight="1"/>
    <row r="40" spans="1:39" customFormat="1" ht="32.25" customHeight="1"/>
    <row r="41" spans="1:39" customFormat="1" ht="32.25" customHeight="1"/>
    <row r="42" spans="1:39" customFormat="1" ht="32.25" customHeight="1"/>
    <row r="43" spans="1:39" ht="26.25">
      <c r="A43" s="221"/>
      <c r="B43" s="388"/>
      <c r="C43" s="221"/>
      <c r="D43" s="221"/>
      <c r="E43" s="221"/>
      <c r="F43" s="388"/>
      <c r="G43" s="443"/>
      <c r="H43" s="221"/>
      <c r="I43" s="221"/>
      <c r="J43" s="221"/>
      <c r="K43" s="221"/>
      <c r="L43" s="22"/>
      <c r="M43" s="22"/>
      <c r="N43" s="221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 s="31"/>
    </row>
    <row r="44" spans="1:39" ht="26.25">
      <c r="A44" s="21" t="s">
        <v>64</v>
      </c>
      <c r="B44" s="443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1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 s="31"/>
    </row>
    <row r="45" spans="1:39" ht="26.25">
      <c r="A45" s="21" t="s">
        <v>128</v>
      </c>
      <c r="B45" s="443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 s="31"/>
    </row>
    <row r="46" spans="1:39" ht="26.25">
      <c r="A46" s="21" t="s">
        <v>108</v>
      </c>
      <c r="B46" s="443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1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 s="31"/>
    </row>
    <row r="47" spans="1:39" ht="26.25">
      <c r="A47" s="21" t="s">
        <v>126</v>
      </c>
      <c r="B47" s="443"/>
      <c r="D47" s="21"/>
      <c r="E47" s="22"/>
      <c r="F47" s="22"/>
      <c r="G47" s="22"/>
      <c r="H47" s="22"/>
      <c r="I47" s="22"/>
      <c r="J47" s="22"/>
      <c r="K47" s="22"/>
      <c r="L47" s="22"/>
      <c r="M47" s="22"/>
      <c r="N47" s="221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 s="13"/>
    </row>
    <row r="48" spans="1:39" ht="26.25">
      <c r="A48" s="21" t="s">
        <v>127</v>
      </c>
      <c r="B48" s="443"/>
      <c r="D48" s="22"/>
      <c r="E48" s="22"/>
      <c r="F48" s="22"/>
      <c r="I48" s="22"/>
      <c r="J48" s="22"/>
      <c r="K48" s="22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 s="31"/>
    </row>
    <row r="49" spans="1:36" ht="26.25">
      <c r="A49" s="21" t="s">
        <v>107</v>
      </c>
      <c r="B49" s="443"/>
      <c r="D49" s="22"/>
      <c r="E49" s="22"/>
      <c r="F49" s="22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 s="31"/>
    </row>
    <row r="50" spans="1:36"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6" ht="32.25" customHeight="1"/>
    <row r="53" spans="1:36" ht="26.25">
      <c r="F53" s="22"/>
    </row>
    <row r="54" spans="1:36" ht="26.25">
      <c r="F54" s="22"/>
    </row>
    <row r="55" spans="1:36" ht="26.25">
      <c r="F55" s="22"/>
    </row>
    <row r="56" spans="1:36" ht="26.25">
      <c r="F56" s="22"/>
    </row>
    <row r="57" spans="1:36" ht="26.25">
      <c r="F57" s="22"/>
    </row>
  </sheetData>
  <sheetProtection sheet="1" objects="1" scenarios="1" formatCells="0" formatColumns="0" formatRows="0" insertColumns="0" insertRows="0" insertHyperlinks="0" deleteColumns="0" deleteRows="0" sort="0"/>
  <mergeCells count="51">
    <mergeCell ref="H33:H34"/>
    <mergeCell ref="T29:T30"/>
    <mergeCell ref="N31:N32"/>
    <mergeCell ref="T31:T32"/>
    <mergeCell ref="C37:D37"/>
    <mergeCell ref="C38:D38"/>
    <mergeCell ref="H27:H28"/>
    <mergeCell ref="H29:H30"/>
    <mergeCell ref="H31:H32"/>
    <mergeCell ref="A1:C1"/>
    <mergeCell ref="I1:K1"/>
    <mergeCell ref="H25:H26"/>
    <mergeCell ref="AI3:AM3"/>
    <mergeCell ref="T27:T28"/>
    <mergeCell ref="N5:N6"/>
    <mergeCell ref="T5:T6"/>
    <mergeCell ref="N7:N8"/>
    <mergeCell ref="T7:T8"/>
    <mergeCell ref="N9:N10"/>
    <mergeCell ref="T9:T10"/>
    <mergeCell ref="N17:N18"/>
    <mergeCell ref="T17:T18"/>
    <mergeCell ref="N11:N12"/>
    <mergeCell ref="T11:T12"/>
    <mergeCell ref="N13:N14"/>
    <mergeCell ref="T13:T14"/>
    <mergeCell ref="N23:N24"/>
    <mergeCell ref="N19:N20"/>
    <mergeCell ref="AB3:AD3"/>
    <mergeCell ref="H15:H16"/>
    <mergeCell ref="H17:H18"/>
    <mergeCell ref="H19:H20"/>
    <mergeCell ref="H21:H22"/>
    <mergeCell ref="T19:T20"/>
    <mergeCell ref="N21:N22"/>
    <mergeCell ref="T21:T22"/>
    <mergeCell ref="N15:N16"/>
    <mergeCell ref="T15:T16"/>
    <mergeCell ref="T23:T24"/>
    <mergeCell ref="H23:H24"/>
    <mergeCell ref="H5:H6"/>
    <mergeCell ref="H7:H8"/>
    <mergeCell ref="H9:H10"/>
    <mergeCell ref="H11:H12"/>
    <mergeCell ref="H13:H14"/>
    <mergeCell ref="N25:N26"/>
    <mergeCell ref="T25:T26"/>
    <mergeCell ref="N27:N28"/>
    <mergeCell ref="N33:N34"/>
    <mergeCell ref="T33:T34"/>
    <mergeCell ref="N29:N30"/>
  </mergeCells>
  <conditionalFormatting sqref="K5:K6">
    <cfRule type="iconSet" priority="1604">
      <iconSet>
        <cfvo type="percent" val="0"/>
        <cfvo type="percent" val="12"/>
        <cfvo type="percent" val="13"/>
      </iconSet>
    </cfRule>
    <cfRule type="duplicateValues" dxfId="145" priority="1605"/>
  </conditionalFormatting>
  <conditionalFormatting sqref="K7:K8">
    <cfRule type="iconSet" priority="1602">
      <iconSet>
        <cfvo type="percent" val="0"/>
        <cfvo type="percent" val="12"/>
        <cfvo type="percent" val="13"/>
      </iconSet>
    </cfRule>
    <cfRule type="duplicateValues" dxfId="144" priority="1603"/>
  </conditionalFormatting>
  <conditionalFormatting sqref="K9:K10">
    <cfRule type="iconSet" priority="1600">
      <iconSet>
        <cfvo type="percent" val="0"/>
        <cfvo type="percent" val="12"/>
        <cfvo type="percent" val="13"/>
      </iconSet>
    </cfRule>
    <cfRule type="duplicateValues" dxfId="143" priority="1601"/>
  </conditionalFormatting>
  <conditionalFormatting sqref="K11:K12">
    <cfRule type="iconSet" priority="1598">
      <iconSet>
        <cfvo type="percent" val="0"/>
        <cfvo type="percent" val="12"/>
        <cfvo type="percent" val="13"/>
      </iconSet>
    </cfRule>
    <cfRule type="duplicateValues" dxfId="142" priority="1599"/>
  </conditionalFormatting>
  <conditionalFormatting sqref="K13:K14">
    <cfRule type="iconSet" priority="1596">
      <iconSet>
        <cfvo type="percent" val="0"/>
        <cfvo type="percent" val="12"/>
        <cfvo type="percent" val="13"/>
      </iconSet>
    </cfRule>
    <cfRule type="duplicateValues" dxfId="141" priority="1597"/>
  </conditionalFormatting>
  <conditionalFormatting sqref="K15:K16">
    <cfRule type="iconSet" priority="1594">
      <iconSet>
        <cfvo type="percent" val="0"/>
        <cfvo type="percent" val="12"/>
        <cfvo type="percent" val="13"/>
      </iconSet>
    </cfRule>
    <cfRule type="duplicateValues" dxfId="140" priority="1595"/>
  </conditionalFormatting>
  <conditionalFormatting sqref="K17:K18">
    <cfRule type="iconSet" priority="1592">
      <iconSet>
        <cfvo type="percent" val="0"/>
        <cfvo type="percent" val="12"/>
        <cfvo type="percent" val="13"/>
      </iconSet>
    </cfRule>
    <cfRule type="duplicateValues" dxfId="139" priority="1593"/>
  </conditionalFormatting>
  <conditionalFormatting sqref="K19:K20">
    <cfRule type="iconSet" priority="1590">
      <iconSet>
        <cfvo type="percent" val="0"/>
        <cfvo type="percent" val="12"/>
        <cfvo type="percent" val="13"/>
      </iconSet>
    </cfRule>
    <cfRule type="duplicateValues" dxfId="138" priority="1591"/>
  </conditionalFormatting>
  <conditionalFormatting sqref="K21:K22">
    <cfRule type="iconSet" priority="1588">
      <iconSet>
        <cfvo type="percent" val="0"/>
        <cfvo type="percent" val="12"/>
        <cfvo type="percent" val="13"/>
      </iconSet>
    </cfRule>
    <cfRule type="duplicateValues" dxfId="137" priority="1589"/>
  </conditionalFormatting>
  <conditionalFormatting sqref="K23:K24">
    <cfRule type="iconSet" priority="1586">
      <iconSet>
        <cfvo type="percent" val="0"/>
        <cfvo type="percent" val="12"/>
        <cfvo type="percent" val="13"/>
      </iconSet>
    </cfRule>
    <cfRule type="duplicateValues" dxfId="136" priority="1587"/>
  </conditionalFormatting>
  <conditionalFormatting sqref="K25:K26">
    <cfRule type="iconSet" priority="1584">
      <iconSet>
        <cfvo type="percent" val="0"/>
        <cfvo type="percent" val="12"/>
        <cfvo type="percent" val="13"/>
      </iconSet>
    </cfRule>
    <cfRule type="duplicateValues" dxfId="135" priority="1585"/>
  </conditionalFormatting>
  <conditionalFormatting sqref="K27:K28">
    <cfRule type="iconSet" priority="1582">
      <iconSet>
        <cfvo type="percent" val="0"/>
        <cfvo type="percent" val="12"/>
        <cfvo type="percent" val="13"/>
      </iconSet>
    </cfRule>
    <cfRule type="duplicateValues" dxfId="134" priority="1583"/>
  </conditionalFormatting>
  <conditionalFormatting sqref="K29:K30">
    <cfRule type="iconSet" priority="1580">
      <iconSet>
        <cfvo type="percent" val="0"/>
        <cfvo type="percent" val="12"/>
        <cfvo type="percent" val="13"/>
      </iconSet>
    </cfRule>
    <cfRule type="duplicateValues" dxfId="133" priority="1581"/>
  </conditionalFormatting>
  <conditionalFormatting sqref="K31:K32">
    <cfRule type="iconSet" priority="1578">
      <iconSet>
        <cfvo type="percent" val="0"/>
        <cfvo type="percent" val="12"/>
        <cfvo type="percent" val="13"/>
      </iconSet>
    </cfRule>
    <cfRule type="duplicateValues" dxfId="132" priority="1579"/>
  </conditionalFormatting>
  <conditionalFormatting sqref="K33:K34">
    <cfRule type="iconSet" priority="1576">
      <iconSet>
        <cfvo type="percent" val="0"/>
        <cfvo type="percent" val="12"/>
        <cfvo type="percent" val="13"/>
      </iconSet>
    </cfRule>
    <cfRule type="duplicateValues" dxfId="131" priority="1577"/>
  </conditionalFormatting>
  <conditionalFormatting sqref="Q5:Q6">
    <cfRule type="iconSet" priority="1574">
      <iconSet>
        <cfvo type="percent" val="0"/>
        <cfvo type="percent" val="12"/>
        <cfvo type="percent" val="13"/>
      </iconSet>
    </cfRule>
    <cfRule type="duplicateValues" dxfId="130" priority="1575"/>
  </conditionalFormatting>
  <conditionalFormatting sqref="Q7:Q8">
    <cfRule type="iconSet" priority="1572">
      <iconSet>
        <cfvo type="percent" val="0"/>
        <cfvo type="percent" val="12"/>
        <cfvo type="percent" val="13"/>
      </iconSet>
    </cfRule>
    <cfRule type="duplicateValues" dxfId="129" priority="1573"/>
  </conditionalFormatting>
  <conditionalFormatting sqref="Q9:Q10">
    <cfRule type="iconSet" priority="1570">
      <iconSet>
        <cfvo type="percent" val="0"/>
        <cfvo type="percent" val="12"/>
        <cfvo type="percent" val="13"/>
      </iconSet>
    </cfRule>
    <cfRule type="duplicateValues" dxfId="128" priority="1571"/>
  </conditionalFormatting>
  <conditionalFormatting sqref="Q11:Q12">
    <cfRule type="iconSet" priority="1568">
      <iconSet>
        <cfvo type="percent" val="0"/>
        <cfvo type="percent" val="12"/>
        <cfvo type="percent" val="13"/>
      </iconSet>
    </cfRule>
    <cfRule type="duplicateValues" dxfId="127" priority="1569"/>
  </conditionalFormatting>
  <conditionalFormatting sqref="Q13:Q14">
    <cfRule type="iconSet" priority="1566">
      <iconSet>
        <cfvo type="percent" val="0"/>
        <cfvo type="percent" val="12"/>
        <cfvo type="percent" val="13"/>
      </iconSet>
    </cfRule>
    <cfRule type="duplicateValues" dxfId="126" priority="1567"/>
  </conditionalFormatting>
  <conditionalFormatting sqref="Q15:Q16">
    <cfRule type="iconSet" priority="1564">
      <iconSet>
        <cfvo type="percent" val="0"/>
        <cfvo type="percent" val="12"/>
        <cfvo type="percent" val="13"/>
      </iconSet>
    </cfRule>
    <cfRule type="duplicateValues" dxfId="125" priority="1565"/>
  </conditionalFormatting>
  <conditionalFormatting sqref="Q17:Q18">
    <cfRule type="iconSet" priority="1562">
      <iconSet>
        <cfvo type="percent" val="0"/>
        <cfvo type="percent" val="12"/>
        <cfvo type="percent" val="13"/>
      </iconSet>
    </cfRule>
    <cfRule type="duplicateValues" dxfId="124" priority="1563"/>
  </conditionalFormatting>
  <conditionalFormatting sqref="Q19:Q20">
    <cfRule type="iconSet" priority="1560">
      <iconSet>
        <cfvo type="percent" val="0"/>
        <cfvo type="percent" val="12"/>
        <cfvo type="percent" val="13"/>
      </iconSet>
    </cfRule>
    <cfRule type="duplicateValues" dxfId="123" priority="1561"/>
  </conditionalFormatting>
  <conditionalFormatting sqref="Q21:Q22">
    <cfRule type="iconSet" priority="1558">
      <iconSet>
        <cfvo type="percent" val="0"/>
        <cfvo type="percent" val="12"/>
        <cfvo type="percent" val="13"/>
      </iconSet>
    </cfRule>
    <cfRule type="duplicateValues" dxfId="122" priority="1559"/>
  </conditionalFormatting>
  <conditionalFormatting sqref="Q23:Q24">
    <cfRule type="iconSet" priority="1556">
      <iconSet>
        <cfvo type="percent" val="0"/>
        <cfvo type="percent" val="12"/>
        <cfvo type="percent" val="13"/>
      </iconSet>
    </cfRule>
    <cfRule type="duplicateValues" dxfId="121" priority="1557"/>
  </conditionalFormatting>
  <conditionalFormatting sqref="Q25:Q26">
    <cfRule type="iconSet" priority="1554">
      <iconSet>
        <cfvo type="percent" val="0"/>
        <cfvo type="percent" val="12"/>
        <cfvo type="percent" val="13"/>
      </iconSet>
    </cfRule>
    <cfRule type="duplicateValues" dxfId="120" priority="1555"/>
  </conditionalFormatting>
  <conditionalFormatting sqref="Q27:Q28">
    <cfRule type="iconSet" priority="1552">
      <iconSet>
        <cfvo type="percent" val="0"/>
        <cfvo type="percent" val="12"/>
        <cfvo type="percent" val="13"/>
      </iconSet>
    </cfRule>
    <cfRule type="duplicateValues" dxfId="119" priority="1553"/>
  </conditionalFormatting>
  <conditionalFormatting sqref="Q29:Q30">
    <cfRule type="iconSet" priority="1550">
      <iconSet>
        <cfvo type="percent" val="0"/>
        <cfvo type="percent" val="12"/>
        <cfvo type="percent" val="13"/>
      </iconSet>
    </cfRule>
    <cfRule type="duplicateValues" dxfId="118" priority="1551"/>
  </conditionalFormatting>
  <conditionalFormatting sqref="Q31:Q32">
    <cfRule type="iconSet" priority="1548">
      <iconSet>
        <cfvo type="percent" val="0"/>
        <cfvo type="percent" val="12"/>
        <cfvo type="percent" val="13"/>
      </iconSet>
    </cfRule>
    <cfRule type="duplicateValues" dxfId="117" priority="1549"/>
  </conditionalFormatting>
  <conditionalFormatting sqref="Q33:Q34">
    <cfRule type="iconSet" priority="1546">
      <iconSet>
        <cfvo type="percent" val="0"/>
        <cfvo type="percent" val="12"/>
        <cfvo type="percent" val="13"/>
      </iconSet>
    </cfRule>
    <cfRule type="duplicateValues" dxfId="116" priority="1547"/>
  </conditionalFormatting>
  <conditionalFormatting sqref="W5:W6">
    <cfRule type="iconSet" priority="1544">
      <iconSet>
        <cfvo type="percent" val="0"/>
        <cfvo type="percent" val="12"/>
        <cfvo type="percent" val="13"/>
      </iconSet>
    </cfRule>
    <cfRule type="duplicateValues" dxfId="115" priority="1545"/>
  </conditionalFormatting>
  <conditionalFormatting sqref="W7:W8">
    <cfRule type="iconSet" priority="1542">
      <iconSet>
        <cfvo type="percent" val="0"/>
        <cfvo type="percent" val="12"/>
        <cfvo type="percent" val="13"/>
      </iconSet>
    </cfRule>
    <cfRule type="duplicateValues" dxfId="114" priority="1543"/>
  </conditionalFormatting>
  <conditionalFormatting sqref="W9:W10">
    <cfRule type="iconSet" priority="1540">
      <iconSet>
        <cfvo type="percent" val="0"/>
        <cfvo type="percent" val="12"/>
        <cfvo type="percent" val="13"/>
      </iconSet>
    </cfRule>
    <cfRule type="duplicateValues" dxfId="113" priority="1541"/>
  </conditionalFormatting>
  <conditionalFormatting sqref="W11:W12">
    <cfRule type="iconSet" priority="1538">
      <iconSet>
        <cfvo type="percent" val="0"/>
        <cfvo type="percent" val="12"/>
        <cfvo type="percent" val="13"/>
      </iconSet>
    </cfRule>
    <cfRule type="duplicateValues" dxfId="112" priority="1539"/>
  </conditionalFormatting>
  <conditionalFormatting sqref="W13:W14">
    <cfRule type="iconSet" priority="1536">
      <iconSet>
        <cfvo type="percent" val="0"/>
        <cfvo type="percent" val="12"/>
        <cfvo type="percent" val="13"/>
      </iconSet>
    </cfRule>
    <cfRule type="duplicateValues" dxfId="111" priority="1537"/>
  </conditionalFormatting>
  <conditionalFormatting sqref="W15:W16">
    <cfRule type="iconSet" priority="1534">
      <iconSet>
        <cfvo type="percent" val="0"/>
        <cfvo type="percent" val="12"/>
        <cfvo type="percent" val="13"/>
      </iconSet>
    </cfRule>
    <cfRule type="duplicateValues" dxfId="110" priority="1535"/>
  </conditionalFormatting>
  <conditionalFormatting sqref="W17:W18">
    <cfRule type="iconSet" priority="1532">
      <iconSet>
        <cfvo type="percent" val="0"/>
        <cfvo type="percent" val="12"/>
        <cfvo type="percent" val="13"/>
      </iconSet>
    </cfRule>
    <cfRule type="duplicateValues" dxfId="109" priority="1533"/>
  </conditionalFormatting>
  <conditionalFormatting sqref="W19:W20">
    <cfRule type="iconSet" priority="1530">
      <iconSet>
        <cfvo type="percent" val="0"/>
        <cfvo type="percent" val="12"/>
        <cfvo type="percent" val="13"/>
      </iconSet>
    </cfRule>
    <cfRule type="duplicateValues" dxfId="108" priority="1531"/>
  </conditionalFormatting>
  <conditionalFormatting sqref="W21:W22">
    <cfRule type="iconSet" priority="1528">
      <iconSet>
        <cfvo type="percent" val="0"/>
        <cfvo type="percent" val="12"/>
        <cfvo type="percent" val="13"/>
      </iconSet>
    </cfRule>
    <cfRule type="duplicateValues" dxfId="107" priority="1529"/>
  </conditionalFormatting>
  <conditionalFormatting sqref="W23:W24">
    <cfRule type="iconSet" priority="1526">
      <iconSet>
        <cfvo type="percent" val="0"/>
        <cfvo type="percent" val="12"/>
        <cfvo type="percent" val="13"/>
      </iconSet>
    </cfRule>
    <cfRule type="duplicateValues" dxfId="106" priority="1527"/>
  </conditionalFormatting>
  <conditionalFormatting sqref="W25:W26">
    <cfRule type="iconSet" priority="1524">
      <iconSet>
        <cfvo type="percent" val="0"/>
        <cfvo type="percent" val="12"/>
        <cfvo type="percent" val="13"/>
      </iconSet>
    </cfRule>
    <cfRule type="duplicateValues" dxfId="105" priority="1525"/>
  </conditionalFormatting>
  <conditionalFormatting sqref="W27:W28">
    <cfRule type="iconSet" priority="1522">
      <iconSet>
        <cfvo type="percent" val="0"/>
        <cfvo type="percent" val="12"/>
        <cfvo type="percent" val="13"/>
      </iconSet>
    </cfRule>
    <cfRule type="duplicateValues" dxfId="104" priority="1523"/>
  </conditionalFormatting>
  <conditionalFormatting sqref="W29:W30">
    <cfRule type="iconSet" priority="1520">
      <iconSet>
        <cfvo type="percent" val="0"/>
        <cfvo type="percent" val="12"/>
        <cfvo type="percent" val="13"/>
      </iconSet>
    </cfRule>
    <cfRule type="duplicateValues" dxfId="103" priority="1521"/>
  </conditionalFormatting>
  <conditionalFormatting sqref="W31:W32">
    <cfRule type="iconSet" priority="1518">
      <iconSet>
        <cfvo type="percent" val="0"/>
        <cfvo type="percent" val="12"/>
        <cfvo type="percent" val="13"/>
      </iconSet>
    </cfRule>
    <cfRule type="duplicateValues" dxfId="102" priority="1519"/>
  </conditionalFormatting>
  <conditionalFormatting sqref="W33:W34">
    <cfRule type="iconSet" priority="1516">
      <iconSet>
        <cfvo type="percent" val="0"/>
        <cfvo type="percent" val="12"/>
        <cfvo type="percent" val="13"/>
      </iconSet>
    </cfRule>
    <cfRule type="duplicateValues" dxfId="101" priority="1517"/>
  </conditionalFormatting>
  <conditionalFormatting sqref="AI10:AI34">
    <cfRule type="duplicateValues" dxfId="100" priority="1515"/>
  </conditionalFormatting>
  <conditionalFormatting sqref="AI5:AI34">
    <cfRule type="duplicateValues" dxfId="99" priority="1514"/>
  </conditionalFormatting>
  <conditionalFormatting sqref="AC35 AL35 X35 R35:S35 L35:M35">
    <cfRule type="colorScale" priority="1513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36 AC36 X36 R36:S36 L36:M36">
    <cfRule type="containsText" dxfId="98" priority="1511" operator="containsText" text="OK">
      <formula>NOT(ISERROR(SEARCH("OK",L36)))</formula>
    </cfRule>
    <cfRule type="containsText" dxfId="97" priority="1512" operator="containsText" text="ERREUR">
      <formula>NOT(ISERROR(SEARCH("ERREUR",L36)))</formula>
    </cfRule>
  </conditionalFormatting>
  <conditionalFormatting sqref="AI11:AI34">
    <cfRule type="duplicateValues" dxfId="96" priority="1501"/>
  </conditionalFormatting>
  <conditionalFormatting sqref="AI6:AI34">
    <cfRule type="duplicateValues" dxfId="95" priority="1500"/>
  </conditionalFormatting>
  <conditionalFormatting sqref="AI27:AI34">
    <cfRule type="duplicateValues" dxfId="94" priority="1498"/>
  </conditionalFormatting>
  <conditionalFormatting sqref="AI6:AI34">
    <cfRule type="duplicateValues" dxfId="93" priority="1488"/>
    <cfRule type="duplicateValues" dxfId="92" priority="1489"/>
  </conditionalFormatting>
  <conditionalFormatting sqref="AI5:AI6">
    <cfRule type="duplicateValues" dxfId="91" priority="1487"/>
  </conditionalFormatting>
  <conditionalFormatting sqref="AI6">
    <cfRule type="duplicateValues" dxfId="90" priority="1486"/>
  </conditionalFormatting>
  <conditionalFormatting sqref="AI6">
    <cfRule type="duplicateValues" dxfId="89" priority="1476"/>
    <cfRule type="duplicateValues" dxfId="88" priority="1477"/>
  </conditionalFormatting>
  <conditionalFormatting sqref="AI6:AI7">
    <cfRule type="duplicateValues" dxfId="87" priority="744"/>
  </conditionalFormatting>
  <conditionalFormatting sqref="AI6:AI7">
    <cfRule type="duplicateValues" dxfId="86" priority="735"/>
    <cfRule type="duplicateValues" dxfId="85" priority="736"/>
  </conditionalFormatting>
  <conditionalFormatting sqref="AI6 AI8 AI10 AI12 AI14 AI16 AI18 AI22:AI34">
    <cfRule type="duplicateValues" dxfId="84" priority="543"/>
  </conditionalFormatting>
  <conditionalFormatting sqref="AI6 AI8 AI10 AI12 AI14 AI16 AI18 AI22:AI34">
    <cfRule type="duplicateValues" dxfId="83" priority="541"/>
    <cfRule type="duplicateValues" dxfId="82" priority="542"/>
  </conditionalFormatting>
  <conditionalFormatting sqref="AI6:AI22">
    <cfRule type="duplicateValues" dxfId="81" priority="536"/>
  </conditionalFormatting>
  <conditionalFormatting sqref="AI6:AI22">
    <cfRule type="duplicateValues" dxfId="80" priority="533"/>
    <cfRule type="duplicateValues" dxfId="79" priority="534"/>
  </conditionalFormatting>
  <conditionalFormatting sqref="AI6 AI8 AI10 AI12 AI14 AI16 AI18 AI20:AI22">
    <cfRule type="duplicateValues" dxfId="78" priority="527"/>
  </conditionalFormatting>
  <conditionalFormatting sqref="AI6 AI8 AI10 AI12 AI14 AI16 AI18 AI20:AI22">
    <cfRule type="duplicateValues" dxfId="77" priority="525"/>
    <cfRule type="duplicateValues" dxfId="76" priority="526"/>
  </conditionalFormatting>
  <conditionalFormatting sqref="AI27:AI28">
    <cfRule type="duplicateValues" dxfId="75" priority="516"/>
  </conditionalFormatting>
  <conditionalFormatting sqref="AI6:AI28">
    <cfRule type="duplicateValues" dxfId="74" priority="515"/>
  </conditionalFormatting>
  <conditionalFormatting sqref="AI6:AI28">
    <cfRule type="duplicateValues" dxfId="73" priority="506"/>
    <cfRule type="duplicateValues" dxfId="72" priority="507"/>
  </conditionalFormatting>
  <conditionalFormatting sqref="AI6 AI8 AI10 AI12 AI14 AI16 AI18 AI22:AI28">
    <cfRule type="duplicateValues" dxfId="71" priority="501"/>
  </conditionalFormatting>
  <conditionalFormatting sqref="AI6 AI8 AI10 AI12 AI14 AI16 AI18 AI22:AI28">
    <cfRule type="duplicateValues" dxfId="70" priority="499"/>
    <cfRule type="duplicateValues" dxfId="69" priority="500"/>
  </conditionalFormatting>
  <conditionalFormatting sqref="AI5">
    <cfRule type="duplicateValues" dxfId="68" priority="391"/>
  </conditionalFormatting>
  <conditionalFormatting sqref="AH35:AH36">
    <cfRule type="duplicateValues" dxfId="67" priority="20"/>
  </conditionalFormatting>
  <conditionalFormatting sqref="AH35:AH36">
    <cfRule type="duplicateValues" dxfId="66" priority="17"/>
    <cfRule type="duplicateValues" dxfId="65" priority="18"/>
  </conditionalFormatting>
  <conditionalFormatting sqref="C5:C34">
    <cfRule type="duplicateValues" dxfId="64" priority="12"/>
  </conditionalFormatting>
  <conditionalFormatting sqref="C26:C29">
    <cfRule type="duplicateValues" dxfId="63" priority="11"/>
  </conditionalFormatting>
  <conditionalFormatting sqref="O5:O34">
    <cfRule type="duplicateValues" dxfId="62" priority="1"/>
  </conditionalFormatting>
  <pageMargins left="0.15" right="0.16" top="0.19" bottom="0.35" header="0.12" footer="0.23"/>
  <pageSetup paperSize="9" orientation="landscape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57D3FF"/>
  </sheetPr>
  <dimension ref="A1:AP58"/>
  <sheetViews>
    <sheetView zoomScale="60" zoomScaleNormal="60" workbookViewId="0">
      <selection activeCell="I5" sqref="I5"/>
    </sheetView>
  </sheetViews>
  <sheetFormatPr baseColWidth="10" defaultRowHeight="18.75"/>
  <cols>
    <col min="1" max="1" width="6.85546875" style="90" customWidth="1"/>
    <col min="2" max="2" width="6.85546875" style="424" customWidth="1"/>
    <col min="3" max="3" width="31" style="90" customWidth="1"/>
    <col min="4" max="4" width="25.7109375" style="90" customWidth="1"/>
    <col min="5" max="5" width="11.7109375" style="90" customWidth="1"/>
    <col min="6" max="6" width="4.7109375" style="90" customWidth="1"/>
    <col min="7" max="7" width="8" style="90" customWidth="1"/>
    <col min="8" max="8" width="7.85546875" style="90" customWidth="1"/>
    <col min="9" max="9" width="30.7109375" style="90" customWidth="1"/>
    <col min="10" max="10" width="9.5703125" style="90" hidden="1" customWidth="1"/>
    <col min="11" max="11" width="9.85546875" style="90" customWidth="1"/>
    <col min="12" max="12" width="8.140625" style="90" hidden="1" customWidth="1"/>
    <col min="13" max="13" width="5.5703125" style="90" customWidth="1"/>
    <col min="14" max="14" width="7.7109375" style="90" customWidth="1"/>
    <col min="15" max="15" width="30.7109375" style="90" customWidth="1"/>
    <col min="16" max="16" width="9.5703125" style="90" hidden="1" customWidth="1"/>
    <col min="17" max="17" width="9.85546875" style="90" customWidth="1"/>
    <col min="18" max="18" width="9.28515625" style="90" hidden="1" customWidth="1"/>
    <col min="19" max="19" width="5.7109375" style="90" customWidth="1"/>
    <col min="20" max="20" width="7.5703125" style="90" customWidth="1"/>
    <col min="21" max="21" width="30.7109375" style="90" customWidth="1"/>
    <col min="22" max="22" width="9.28515625" style="90" hidden="1" customWidth="1"/>
    <col min="23" max="23" width="9.5703125" style="90" customWidth="1"/>
    <col min="24" max="24" width="8.5703125" style="90" hidden="1" customWidth="1"/>
    <col min="25" max="25" width="5.7109375" style="90" customWidth="1"/>
    <col min="26" max="26" width="7.7109375" style="90" customWidth="1"/>
    <col min="27" max="27" width="30.5703125" style="90" customWidth="1"/>
    <col min="28" max="28" width="11" style="90" customWidth="1"/>
    <col min="29" max="29" width="7.85546875" style="90" customWidth="1"/>
    <col min="30" max="30" width="10.7109375" style="90" customWidth="1"/>
    <col min="31" max="31" width="5.7109375" style="90" customWidth="1"/>
    <col min="32" max="32" width="10.42578125" style="90" hidden="1" customWidth="1"/>
    <col min="33" max="33" width="9" style="90" hidden="1" customWidth="1"/>
    <col min="34" max="34" width="12.140625" style="90" customWidth="1"/>
    <col min="35" max="35" width="12.42578125" style="90" customWidth="1"/>
    <col min="36" max="36" width="12.140625" style="90" customWidth="1"/>
    <col min="37" max="37" width="10.7109375" style="90" customWidth="1"/>
    <col min="38" max="38" width="30.7109375" style="90" customWidth="1"/>
    <col min="39" max="39" width="11.7109375" style="90" customWidth="1"/>
    <col min="40" max="40" width="10.85546875" style="90" customWidth="1"/>
    <col min="41" max="41" width="11.28515625" style="90" customWidth="1"/>
    <col min="42" max="42" width="22.140625" style="90" customWidth="1"/>
    <col min="43" max="43" width="11.42578125" style="90" customWidth="1"/>
    <col min="44" max="44" width="13" style="90" customWidth="1"/>
    <col min="45" max="45" width="12.28515625" style="90" customWidth="1"/>
    <col min="46" max="16384" width="11.42578125" style="90"/>
  </cols>
  <sheetData>
    <row r="1" spans="1:42" ht="68.2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7"/>
      <c r="W1" s="218"/>
      <c r="X1" s="218"/>
      <c r="Y1" s="217"/>
      <c r="Z1" s="217"/>
      <c r="AA1" s="218"/>
      <c r="AB1" s="218"/>
      <c r="AC1" s="218"/>
      <c r="AD1" s="410"/>
      <c r="AE1" s="218"/>
      <c r="AF1" s="218"/>
      <c r="AG1" s="218"/>
      <c r="AH1" s="217"/>
      <c r="AI1" s="218"/>
      <c r="AJ1" s="218"/>
      <c r="AK1" s="218"/>
      <c r="AL1" s="13"/>
      <c r="AM1" s="13"/>
      <c r="AN1" s="218"/>
      <c r="AO1" s="218"/>
      <c r="AP1" s="13"/>
    </row>
    <row r="2" spans="1:42" ht="34.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3"/>
      <c r="AG2" s="443"/>
      <c r="AH2" s="444"/>
      <c r="AI2" s="443"/>
      <c r="AJ2" s="443"/>
      <c r="AK2" s="443"/>
      <c r="AL2" s="13"/>
      <c r="AM2" s="13"/>
      <c r="AN2" s="443"/>
      <c r="AO2" s="443"/>
      <c r="AP2" s="13"/>
    </row>
    <row r="3" spans="1:42" ht="30" customHeight="1" thickBot="1">
      <c r="A3" s="2"/>
      <c r="B3" s="421"/>
      <c r="C3" s="3"/>
      <c r="D3" s="3"/>
      <c r="E3" s="440" t="s">
        <v>16</v>
      </c>
      <c r="F3" s="3"/>
      <c r="G3" s="218"/>
      <c r="H3" s="218"/>
      <c r="I3" s="11" t="s">
        <v>6</v>
      </c>
      <c r="J3" s="218"/>
      <c r="K3" s="218"/>
      <c r="L3" s="218"/>
      <c r="M3" s="12"/>
      <c r="N3" s="12"/>
      <c r="O3" s="11" t="s">
        <v>7</v>
      </c>
      <c r="P3" s="218"/>
      <c r="Q3" s="218"/>
      <c r="R3" s="218"/>
      <c r="S3" s="217"/>
      <c r="T3" s="12"/>
      <c r="U3" s="11" t="s">
        <v>8</v>
      </c>
      <c r="V3" s="27"/>
      <c r="W3" s="27"/>
      <c r="X3" s="218"/>
      <c r="Y3" s="218"/>
      <c r="Z3" s="218"/>
      <c r="AA3" s="218"/>
      <c r="AB3" s="496" t="s">
        <v>22</v>
      </c>
      <c r="AC3" s="497"/>
      <c r="AD3" s="498"/>
      <c r="AE3"/>
      <c r="AF3" s="92" t="s">
        <v>0</v>
      </c>
      <c r="AG3" s="91"/>
      <c r="AH3" s="91"/>
      <c r="AI3" s="91"/>
      <c r="AJ3" s="89"/>
      <c r="AK3" s="493" t="s">
        <v>13</v>
      </c>
      <c r="AL3" s="494"/>
      <c r="AM3" s="494"/>
      <c r="AN3" s="494"/>
      <c r="AO3" s="495"/>
    </row>
    <row r="4" spans="1:42" ht="27.75" customHeight="1" thickBot="1">
      <c r="A4" s="93"/>
      <c r="B4" s="422" t="s">
        <v>130</v>
      </c>
      <c r="C4" s="476" t="s">
        <v>125</v>
      </c>
      <c r="D4" s="95" t="s">
        <v>15</v>
      </c>
      <c r="E4" s="433" t="s">
        <v>66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18"/>
      <c r="Z4" s="218"/>
      <c r="AA4" s="387" t="s">
        <v>1</v>
      </c>
      <c r="AB4" s="257" t="s">
        <v>2</v>
      </c>
      <c r="AC4" s="259" t="s">
        <v>3</v>
      </c>
      <c r="AD4" s="465" t="s">
        <v>12</v>
      </c>
      <c r="AE4"/>
      <c r="AF4" s="369" t="s">
        <v>19</v>
      </c>
      <c r="AG4" s="96" t="s">
        <v>20</v>
      </c>
      <c r="AH4" s="97" t="s">
        <v>4</v>
      </c>
      <c r="AI4" s="411"/>
      <c r="AJ4" s="305" t="s">
        <v>21</v>
      </c>
      <c r="AK4" s="320" t="s">
        <v>17</v>
      </c>
      <c r="AL4" s="472" t="s">
        <v>1</v>
      </c>
      <c r="AM4" s="398" t="s">
        <v>2</v>
      </c>
      <c r="AN4" s="386" t="s">
        <v>3</v>
      </c>
      <c r="AO4" s="309" t="s">
        <v>12</v>
      </c>
    </row>
    <row r="5" spans="1:42" ht="23.1" customHeight="1">
      <c r="A5" s="98">
        <v>1</v>
      </c>
      <c r="B5" s="390"/>
      <c r="C5" s="265"/>
      <c r="D5" s="366"/>
      <c r="E5" s="434"/>
      <c r="G5" s="437">
        <v>1</v>
      </c>
      <c r="H5" s="503">
        <v>1</v>
      </c>
      <c r="I5" s="45" t="str">
        <f t="shared" ref="I5:I36" si="0">IF(ISNA(MATCH(G5,$E$5:$E$36,0)),"",INDEX($C$5:$C$36,MATCH(G5,$E$5:$E$36,0)))</f>
        <v/>
      </c>
      <c r="J5" s="45">
        <f>IF(K5+K6=0,0,IF(K5=K6,2,IF(K5&lt;K6,1,3)))</f>
        <v>0</v>
      </c>
      <c r="K5" s="150"/>
      <c r="L5" s="45">
        <f>SUM(K5-K6)</f>
        <v>0</v>
      </c>
      <c r="M5" s="1"/>
      <c r="N5" s="491">
        <v>16</v>
      </c>
      <c r="O5" s="17" t="str">
        <f>IF(K5=K6," ",IF(K5&gt;K6,I5,I6))</f>
        <v xml:space="preserve"> </v>
      </c>
      <c r="P5" s="72">
        <f>IF(Q5+Q6=0,0,IF(Q5=Q6,2,IF(Q5&lt;Q6,1,3)))</f>
        <v>0</v>
      </c>
      <c r="Q5" s="150"/>
      <c r="R5" s="8">
        <f>SUM(Q5-Q6)</f>
        <v>0</v>
      </c>
      <c r="S5" s="1"/>
      <c r="T5" s="491">
        <v>8</v>
      </c>
      <c r="U5" s="28" t="str">
        <f>IF(Q5=Q6," ",IF(Q5&gt;Q6,O5,O6))</f>
        <v xml:space="preserve"> </v>
      </c>
      <c r="V5" s="40">
        <f>IF(W5+W6=0,0,IF(W5=W6,2,IF(W5&lt;W6,1,3)))</f>
        <v>0</v>
      </c>
      <c r="W5" s="150"/>
      <c r="X5" s="8">
        <f>SUM(W5-W6)</f>
        <v>0</v>
      </c>
      <c r="Y5" s="218"/>
      <c r="Z5" s="14">
        <v>1</v>
      </c>
      <c r="AA5" s="8" t="str">
        <f>+I5</f>
        <v/>
      </c>
      <c r="AB5" s="153">
        <f>SUM(IFERROR(VLOOKUP(AA5,I$5:L$36,2,0),0),IFERROR(VLOOKUP(AA5,O$5:R$36,2,0),0),IFERROR(VLOOKUP(AA5,U$5:X$36,2,0),0))</f>
        <v>0</v>
      </c>
      <c r="AC5" s="153">
        <f>SUM(IFERROR(VLOOKUP(AA5,I$5:L$36,4,0),0),IFERROR(VLOOKUP(AA5,O$5:R$36,4,0),0),IFERROR(VLOOKUP(AA5,U$5:X$36,4,0),0))</f>
        <v>0</v>
      </c>
      <c r="AD5" s="258">
        <f>SUM(IFERROR(VLOOKUP(AA5,I$5:L$36,3,0),0),IFERROR(VLOOKUP(AA5,O$5:R$36,3,0),0),IFERROR(VLOOKUP(AA5,U$5:X$36,3,0),0))</f>
        <v>0</v>
      </c>
      <c r="AE5"/>
      <c r="AF5" s="200">
        <f>IF(AC5="","",IF(AC5&lt;0,AC5,0))</f>
        <v>0</v>
      </c>
      <c r="AG5" s="178">
        <f>IF(AC5="","",IF(AC5&gt;0,AC5,0))</f>
        <v>0</v>
      </c>
      <c r="AH5" s="256" t="str">
        <f>IF(OR(AA5="",AB5="",AC5="",AD5=""),"",RANK(AB5,$AB$5:$AB$36)+SUM(-AC5/100)+(AD5/10000)+COUNTIF(AA$5:AA$36,"&lt;="&amp;AA5+1)/1000000+ROW()/100000000)</f>
        <v/>
      </c>
      <c r="AI5" s="113"/>
      <c r="AJ5" s="68" t="str">
        <f>IF(AA5="","",SMALL(AH$5:AH$36,ROWS(AB$5:AB5)))</f>
        <v/>
      </c>
      <c r="AK5" s="84" t="str">
        <f>IF(AJ5="","",1)</f>
        <v/>
      </c>
      <c r="AL5" s="84" t="str">
        <f t="shared" ref="AL5:AL36" si="1">IF(OR(AA5="",AB5=""),"",INDEX($AA$5:$AA$36,MATCH(AJ5,$AH$5:$AH$36,0)))</f>
        <v/>
      </c>
      <c r="AM5" s="336" t="str">
        <f t="shared" ref="AM5:AM36" si="2">IF(AA5="","",INDEX($AB$5:$AB$36,MATCH(AJ5,$AH$5:$AH$36,0)))</f>
        <v/>
      </c>
      <c r="AN5" s="339" t="str">
        <f t="shared" ref="AN5:AN36" si="3">IF(AA5="","",INDEX($AC$5:$AC$36,MATCH(AJ5,$AH$5:$AH$36,0)))</f>
        <v/>
      </c>
      <c r="AO5" s="371" t="str">
        <f t="shared" ref="AO5:AO36" si="4">IF(AA5="","",INDEX($AD$5:$AD$36,MATCH(AJ5,$AH$5:$AH$36,0)))</f>
        <v/>
      </c>
      <c r="AP5" s="113"/>
    </row>
    <row r="6" spans="1:42" ht="23.1" customHeight="1" thickBot="1">
      <c r="A6" s="7">
        <v>2</v>
      </c>
      <c r="B6" s="391"/>
      <c r="C6" s="267"/>
      <c r="D6" s="367"/>
      <c r="E6" s="435"/>
      <c r="G6" s="438">
        <v>2</v>
      </c>
      <c r="H6" s="504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1"/>
      <c r="N6" s="492"/>
      <c r="O6" s="18" t="str">
        <f>IF(K7=K8," ",IF(K7&gt;K8,I7,I8))</f>
        <v xml:space="preserve"> </v>
      </c>
      <c r="P6" s="138">
        <f>IF(Q5+Q6=0,0,IF(Q5=Q6,2,IF(Q5&gt;Q6,1,3)))</f>
        <v>0</v>
      </c>
      <c r="Q6" s="151"/>
      <c r="R6" s="9">
        <f>SUM(Q6-Q5)</f>
        <v>0</v>
      </c>
      <c r="S6" s="1"/>
      <c r="T6" s="492"/>
      <c r="U6" s="33" t="str">
        <f>IF(Q7=Q8," ",IF(Q7&gt;Q8,O7,O8))</f>
        <v xml:space="preserve"> </v>
      </c>
      <c r="V6" s="42">
        <f>IF(W5+W6=0,0,IF(W5=W6,2,IF(W5&gt;W6,1,3)))</f>
        <v>0</v>
      </c>
      <c r="W6" s="151"/>
      <c r="X6" s="9">
        <f>SUM(W6-W5)</f>
        <v>0</v>
      </c>
      <c r="Y6" s="218"/>
      <c r="Z6" s="15">
        <v>2</v>
      </c>
      <c r="AA6" s="181" t="str">
        <f t="shared" ref="AA6:AA36" si="5">+I6</f>
        <v/>
      </c>
      <c r="AB6" s="153">
        <f t="shared" ref="AB6:AB36" si="6">SUM(IFERROR(VLOOKUP(AA6,I$5:L$36,2,0),0),IFERROR(VLOOKUP(AA6,O$5:R$36,2,0),0),IFERROR(VLOOKUP(AA6,U$5:X$36,2,0),0))</f>
        <v>0</v>
      </c>
      <c r="AC6" s="153">
        <f t="shared" ref="AC6:AC36" si="7">SUM(IFERROR(VLOOKUP(AA6,I$5:L$36,4,0),0),IFERROR(VLOOKUP(AA6,O$5:R$36,4,0),0),IFERROR(VLOOKUP(AA6,U$5:X$36,4,0),0))</f>
        <v>0</v>
      </c>
      <c r="AD6" s="258">
        <f>SUM(IFERROR(VLOOKUP(AA6,I$5:L$36,3,0),0),IFERROR(VLOOKUP(AA6,O$5:R$36,3,0),0),IFERROR(VLOOKUP(AA6,U$5:X$36,3,0),0))</f>
        <v>0</v>
      </c>
      <c r="AE6"/>
      <c r="AF6" s="200">
        <f t="shared" ref="AF6:AF10" si="8">IF(AC6="","",IF(AC6&lt;0,AC6,0))</f>
        <v>0</v>
      </c>
      <c r="AG6" s="178">
        <f t="shared" ref="AG6:AG10" si="9">IF(AC6="","",IF(AC6&gt;0,AC6,0))</f>
        <v>0</v>
      </c>
      <c r="AH6" s="256" t="str">
        <f t="shared" ref="AH6:AH36" si="10">IF(OR(AA6="",AB6="",AC6="",AD6=""),"",RANK(AB6,$AB$5:$AB$36)+SUM(-AC6/100)+(AD6/10000)+COUNTIF(AA$5:AA$36,"&lt;="&amp;AA6+1)/1000000+ROW()/100000000)</f>
        <v/>
      </c>
      <c r="AI6" s="113"/>
      <c r="AJ6" s="68" t="str">
        <f>IF(AA6="","",SMALL(AH$5:AH$36,ROWS(AB$5:AB6)))</f>
        <v/>
      </c>
      <c r="AK6" s="70" t="str">
        <f>IF(AJ6="","",IF(AND(AN5=AN6,AO5=AO6),AK5,$AK$5+1))</f>
        <v/>
      </c>
      <c r="AL6" s="85" t="str">
        <f t="shared" si="1"/>
        <v/>
      </c>
      <c r="AM6" s="337" t="str">
        <f t="shared" si="2"/>
        <v/>
      </c>
      <c r="AN6" s="205" t="str">
        <f t="shared" si="3"/>
        <v/>
      </c>
      <c r="AO6" s="372" t="str">
        <f t="shared" si="4"/>
        <v/>
      </c>
      <c r="AP6" s="113"/>
    </row>
    <row r="7" spans="1:42" ht="23.1" customHeight="1">
      <c r="A7" s="7">
        <v>3</v>
      </c>
      <c r="B7" s="391"/>
      <c r="C7" s="267"/>
      <c r="D7" s="367"/>
      <c r="E7" s="435"/>
      <c r="G7" s="438">
        <v>3</v>
      </c>
      <c r="H7" s="503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1">SUM(K7-K8)</f>
        <v>0</v>
      </c>
      <c r="M7" s="1"/>
      <c r="N7" s="491">
        <v>15</v>
      </c>
      <c r="O7" s="17" t="str">
        <f>IF(K9=K10," ",IF(K9&gt;K10,I9,I10))</f>
        <v xml:space="preserve"> </v>
      </c>
      <c r="P7" s="72">
        <f>IF(Q7+Q8=0,0,IF(Q7=Q8,2,IF(Q7&lt;Q8,1,3)))</f>
        <v>0</v>
      </c>
      <c r="Q7" s="150"/>
      <c r="R7" s="71">
        <f t="shared" ref="R7" si="12">SUM(Q7-Q8)</f>
        <v>0</v>
      </c>
      <c r="S7" s="1"/>
      <c r="T7" s="491">
        <v>7</v>
      </c>
      <c r="U7" s="17" t="str">
        <f>IF(Q9=Q10," ",IF(Q9&gt;Q10,O9,O10))</f>
        <v xml:space="preserve"> </v>
      </c>
      <c r="V7" s="40">
        <f>IF(W7+W8=0,0,IF(W7=W8,2,IF(W7&lt;W8,1,3)))</f>
        <v>0</v>
      </c>
      <c r="W7" s="150"/>
      <c r="X7" s="71">
        <f t="shared" ref="X7" si="13">SUM(W7-W8)</f>
        <v>0</v>
      </c>
      <c r="Y7" s="218"/>
      <c r="Z7" s="15">
        <v>3</v>
      </c>
      <c r="AA7" s="181" t="str">
        <f t="shared" si="5"/>
        <v/>
      </c>
      <c r="AB7" s="153">
        <f t="shared" si="6"/>
        <v>0</v>
      </c>
      <c r="AC7" s="153">
        <f t="shared" si="7"/>
        <v>0</v>
      </c>
      <c r="AD7" s="258">
        <f t="shared" ref="AD7:AD36" si="14">SUM(IFERROR(VLOOKUP(AA7,I$5:L$36,3,0),0),IFERROR(VLOOKUP(AA7,O$5:R$36,3,0),0),IFERROR(VLOOKUP(AA7,U$5:X$36,3,0),0))</f>
        <v>0</v>
      </c>
      <c r="AE7"/>
      <c r="AF7" s="200">
        <f t="shared" si="8"/>
        <v>0</v>
      </c>
      <c r="AG7" s="178">
        <f t="shared" si="9"/>
        <v>0</v>
      </c>
      <c r="AH7" s="256" t="str">
        <f t="shared" si="10"/>
        <v/>
      </c>
      <c r="AI7" s="113"/>
      <c r="AJ7" s="68" t="str">
        <f>IF(AA7="","",SMALL(AH$5:AH$36,ROWS(AB$5:AB7)))</f>
        <v/>
      </c>
      <c r="AK7" s="70" t="str">
        <f>IF(AJ7="","",IF(AND(AN6=AN7,AO6=AO7),AK6,$AK$5+2))</f>
        <v/>
      </c>
      <c r="AL7" s="85" t="str">
        <f t="shared" si="1"/>
        <v/>
      </c>
      <c r="AM7" s="337" t="str">
        <f t="shared" si="2"/>
        <v/>
      </c>
      <c r="AN7" s="205" t="str">
        <f t="shared" si="3"/>
        <v/>
      </c>
      <c r="AO7" s="372" t="str">
        <f t="shared" si="4"/>
        <v/>
      </c>
      <c r="AP7" s="113"/>
    </row>
    <row r="8" spans="1:42" ht="23.1" customHeight="1" thickBot="1">
      <c r="A8" s="7">
        <v>4</v>
      </c>
      <c r="B8" s="391"/>
      <c r="C8" s="267"/>
      <c r="D8" s="367"/>
      <c r="E8" s="435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5">SUM(K8-K7)</f>
        <v>0</v>
      </c>
      <c r="M8" s="1"/>
      <c r="N8" s="492"/>
      <c r="O8" s="18" t="str">
        <f>IF(K11=K12," ",IF(K11&gt;K12,I11,I12))</f>
        <v xml:space="preserve"> </v>
      </c>
      <c r="P8" s="138">
        <f>IF(Q7+Q8=0,0,IF(Q7=Q8,2,IF(Q7&gt;Q8,1,3)))</f>
        <v>0</v>
      </c>
      <c r="Q8" s="151"/>
      <c r="R8" s="9">
        <f t="shared" ref="R8" si="16">SUM(Q8-Q7)</f>
        <v>0</v>
      </c>
      <c r="S8" s="1"/>
      <c r="T8" s="492"/>
      <c r="U8" s="33" t="str">
        <f>IF(Q11=Q12," ",IF(Q11&gt;Q12,O11,O12))</f>
        <v xml:space="preserve"> </v>
      </c>
      <c r="V8" s="46">
        <f>IF(W7+W8=0,0,IF(W7=W8,2,IF(W7&gt;W8,1,3)))</f>
        <v>0</v>
      </c>
      <c r="W8" s="151"/>
      <c r="X8" s="9">
        <f t="shared" ref="X8" si="17">SUM(W8-W7)</f>
        <v>0</v>
      </c>
      <c r="Y8" s="218"/>
      <c r="Z8" s="15">
        <v>4</v>
      </c>
      <c r="AA8" s="181" t="str">
        <f t="shared" si="5"/>
        <v/>
      </c>
      <c r="AB8" s="153">
        <f t="shared" si="6"/>
        <v>0</v>
      </c>
      <c r="AC8" s="153">
        <f t="shared" si="7"/>
        <v>0</v>
      </c>
      <c r="AD8" s="258">
        <f t="shared" si="14"/>
        <v>0</v>
      </c>
      <c r="AE8"/>
      <c r="AF8" s="200">
        <f t="shared" si="8"/>
        <v>0</v>
      </c>
      <c r="AG8" s="178">
        <f t="shared" si="9"/>
        <v>0</v>
      </c>
      <c r="AH8" s="256" t="str">
        <f t="shared" si="10"/>
        <v/>
      </c>
      <c r="AI8" s="113"/>
      <c r="AJ8" s="68" t="str">
        <f>IF(AA8="","",SMALL(AH$5:AH$36,ROWS(AB$5:AB8)))</f>
        <v/>
      </c>
      <c r="AK8" s="70" t="str">
        <f>IF(AJ8="","",IF(AND(AN7=AN8,AO7=AO8),AK7,$AK$5+3))</f>
        <v/>
      </c>
      <c r="AL8" s="85" t="str">
        <f t="shared" si="1"/>
        <v/>
      </c>
      <c r="AM8" s="337" t="str">
        <f t="shared" si="2"/>
        <v/>
      </c>
      <c r="AN8" s="205" t="str">
        <f t="shared" si="3"/>
        <v/>
      </c>
      <c r="AO8" s="372" t="str">
        <f t="shared" si="4"/>
        <v/>
      </c>
      <c r="AP8" s="113"/>
    </row>
    <row r="9" spans="1:42" ht="23.1" customHeight="1">
      <c r="A9" s="7">
        <v>5</v>
      </c>
      <c r="B9" s="391"/>
      <c r="C9" s="267"/>
      <c r="D9" s="367"/>
      <c r="E9" s="435"/>
      <c r="G9" s="438">
        <v>5</v>
      </c>
      <c r="H9" s="503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8">SUM(K9-K10)</f>
        <v>0</v>
      </c>
      <c r="M9" s="1"/>
      <c r="N9" s="491">
        <v>14</v>
      </c>
      <c r="O9" s="17" t="str">
        <f>IF(K13=K14," ",IF(K13&gt;K14,I13,I14))</f>
        <v xml:space="preserve"> </v>
      </c>
      <c r="P9" s="72">
        <f>IF(Q9+Q10=0,0,IF(Q9=Q10,2,IF(Q9&lt;Q10,1,3)))</f>
        <v>0</v>
      </c>
      <c r="Q9" s="150"/>
      <c r="R9" s="71">
        <f t="shared" ref="R9" si="19">SUM(Q9-Q10)</f>
        <v>0</v>
      </c>
      <c r="S9" s="1"/>
      <c r="T9" s="491">
        <v>6</v>
      </c>
      <c r="U9" s="75" t="str">
        <f>IF(Q13=Q14," ",IF(Q13&gt;Q14,O13,O14))</f>
        <v xml:space="preserve"> </v>
      </c>
      <c r="V9" s="40">
        <f>IF(W9+W10=0,0,IF(W9=W10,2,IF(W9&lt;W10,1,3)))</f>
        <v>0</v>
      </c>
      <c r="W9" s="150"/>
      <c r="X9" s="8">
        <f>SUM(W9-W10)</f>
        <v>0</v>
      </c>
      <c r="Y9" s="218"/>
      <c r="Z9" s="15">
        <v>5</v>
      </c>
      <c r="AA9" s="181" t="str">
        <f t="shared" si="5"/>
        <v/>
      </c>
      <c r="AB9" s="153">
        <f t="shared" si="6"/>
        <v>0</v>
      </c>
      <c r="AC9" s="153">
        <f t="shared" si="7"/>
        <v>0</v>
      </c>
      <c r="AD9" s="258">
        <f t="shared" si="14"/>
        <v>0</v>
      </c>
      <c r="AE9"/>
      <c r="AF9" s="166">
        <f t="shared" si="8"/>
        <v>0</v>
      </c>
      <c r="AG9" s="178">
        <f t="shared" si="9"/>
        <v>0</v>
      </c>
      <c r="AH9" s="256" t="str">
        <f t="shared" si="10"/>
        <v/>
      </c>
      <c r="AI9" s="99"/>
      <c r="AJ9" s="68" t="str">
        <f>IF(AA9="","",SMALL(AH$5:AH$36,ROWS(AB$5:AB9)))</f>
        <v/>
      </c>
      <c r="AK9" s="70" t="str">
        <f>IF(AJ9="","",IF(AND(AN8=AN9,AO8=AO9),AK8,$AK$5+4))</f>
        <v/>
      </c>
      <c r="AL9" s="85" t="str">
        <f t="shared" si="1"/>
        <v/>
      </c>
      <c r="AM9" s="337" t="str">
        <f t="shared" si="2"/>
        <v/>
      </c>
      <c r="AN9" s="205" t="str">
        <f t="shared" si="3"/>
        <v/>
      </c>
      <c r="AO9" s="372" t="str">
        <f t="shared" si="4"/>
        <v/>
      </c>
      <c r="AP9" s="113"/>
    </row>
    <row r="10" spans="1:42" ht="23.1" customHeight="1" thickBot="1">
      <c r="A10" s="7">
        <v>6</v>
      </c>
      <c r="B10" s="391"/>
      <c r="C10" s="267"/>
      <c r="D10" s="367"/>
      <c r="E10" s="435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20">SUM(K10-K9)</f>
        <v>0</v>
      </c>
      <c r="M10" s="1"/>
      <c r="N10" s="492"/>
      <c r="O10" s="18" t="str">
        <f>IF(K15=K16," ",IF(K15&gt;K16,I15,I16))</f>
        <v xml:space="preserve"> </v>
      </c>
      <c r="P10" s="138">
        <f>IF(Q9+Q10=0,0,IF(Q9=Q10,2,IF(Q9&gt;Q10,1,3)))</f>
        <v>0</v>
      </c>
      <c r="Q10" s="151"/>
      <c r="R10" s="9">
        <f t="shared" ref="R10" si="21">SUM(Q10-Q9)</f>
        <v>0</v>
      </c>
      <c r="S10" s="1"/>
      <c r="T10" s="492"/>
      <c r="U10" s="33" t="str">
        <f>IF(Q15=Q16," ",IF(Q15&gt;Q16,O15,O16))</f>
        <v xml:space="preserve"> </v>
      </c>
      <c r="V10" s="137">
        <f>IF(W9+W10=0,0,IF(W9=W10,2,IF(W9&gt;W10,1,3)))</f>
        <v>0</v>
      </c>
      <c r="W10" s="151"/>
      <c r="X10" s="66">
        <f>SUM(W10-W9)</f>
        <v>0</v>
      </c>
      <c r="Y10" s="218"/>
      <c r="Z10" s="15">
        <v>6</v>
      </c>
      <c r="AA10" s="181" t="str">
        <f t="shared" si="5"/>
        <v/>
      </c>
      <c r="AB10" s="153">
        <f t="shared" si="6"/>
        <v>0</v>
      </c>
      <c r="AC10" s="153">
        <f t="shared" si="7"/>
        <v>0</v>
      </c>
      <c r="AD10" s="258">
        <f t="shared" si="14"/>
        <v>0</v>
      </c>
      <c r="AE10"/>
      <c r="AF10" s="177">
        <f t="shared" si="8"/>
        <v>0</v>
      </c>
      <c r="AG10" s="178">
        <f t="shared" si="9"/>
        <v>0</v>
      </c>
      <c r="AH10" s="256" t="str">
        <f t="shared" si="10"/>
        <v/>
      </c>
      <c r="AI10" s="99"/>
      <c r="AJ10" s="68" t="str">
        <f>IF(AA10="","",SMALL(AH$5:AH$36,ROWS(AB$5:AB10)))</f>
        <v/>
      </c>
      <c r="AK10" s="70" t="str">
        <f>IF(AJ10="","",IF(AND(AN9=AN10,AO9=AO10),AK9,$AK$5+5))</f>
        <v/>
      </c>
      <c r="AL10" s="85" t="str">
        <f t="shared" si="1"/>
        <v/>
      </c>
      <c r="AM10" s="337" t="str">
        <f t="shared" si="2"/>
        <v/>
      </c>
      <c r="AN10" s="205" t="str">
        <f t="shared" si="3"/>
        <v/>
      </c>
      <c r="AO10" s="372" t="str">
        <f t="shared" si="4"/>
        <v/>
      </c>
      <c r="AP10" s="113"/>
    </row>
    <row r="11" spans="1:42" ht="23.1" customHeight="1">
      <c r="A11" s="7">
        <v>7</v>
      </c>
      <c r="B11" s="391"/>
      <c r="C11" s="267"/>
      <c r="D11" s="367"/>
      <c r="E11" s="435"/>
      <c r="G11" s="438">
        <v>7</v>
      </c>
      <c r="H11" s="503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1"/>
      <c r="N11" s="491">
        <v>13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71">
        <f t="shared" ref="R11" si="23">SUM(Q11-Q12)</f>
        <v>0</v>
      </c>
      <c r="S11" s="1"/>
      <c r="T11" s="491">
        <v>5</v>
      </c>
      <c r="U11" s="75" t="str">
        <f>IF(Q17=Q18," ",IF(Q17&gt;Q18,O17,O18))</f>
        <v xml:space="preserve"> </v>
      </c>
      <c r="V11" s="40">
        <f>IF(W11+W12=0,0,IF(W11=W12,2,IF(W11&lt;W12,1,3)))</f>
        <v>0</v>
      </c>
      <c r="W11" s="150"/>
      <c r="X11" s="8">
        <f>SUM(W11-W12)</f>
        <v>0</v>
      </c>
      <c r="Y11" s="218"/>
      <c r="Z11" s="15">
        <v>7</v>
      </c>
      <c r="AA11" s="181" t="str">
        <f t="shared" si="5"/>
        <v/>
      </c>
      <c r="AB11" s="153">
        <f t="shared" si="6"/>
        <v>0</v>
      </c>
      <c r="AC11" s="153">
        <f t="shared" si="7"/>
        <v>0</v>
      </c>
      <c r="AD11" s="258">
        <f t="shared" si="14"/>
        <v>0</v>
      </c>
      <c r="AE11"/>
      <c r="AF11" s="166">
        <f t="shared" ref="AF11:AF36" si="24">IF(AC11="","",IF(AC11&lt;0,AC11,0))</f>
        <v>0</v>
      </c>
      <c r="AG11" s="167">
        <f t="shared" ref="AG11:AG36" si="25">IF(AC11="","",IF(AC11&gt;0,AC11,0))</f>
        <v>0</v>
      </c>
      <c r="AH11" s="256" t="str">
        <f t="shared" si="10"/>
        <v/>
      </c>
      <c r="AI11" s="99"/>
      <c r="AJ11" s="68" t="str">
        <f>IF(AA11="","",SMALL(AH$5:AH$36,ROWS(AB$5:AB11)))</f>
        <v/>
      </c>
      <c r="AK11" s="70" t="str">
        <f>IF(AJ11="","",IF(AND(AN10=AN11,AO10=AO11),AK10,$AK$5+6))</f>
        <v/>
      </c>
      <c r="AL11" s="85" t="str">
        <f t="shared" si="1"/>
        <v/>
      </c>
      <c r="AM11" s="337" t="str">
        <f t="shared" si="2"/>
        <v/>
      </c>
      <c r="AN11" s="205" t="str">
        <f t="shared" si="3"/>
        <v/>
      </c>
      <c r="AO11" s="372" t="str">
        <f t="shared" si="4"/>
        <v/>
      </c>
      <c r="AP11" s="113"/>
    </row>
    <row r="12" spans="1:42" ht="23.1" customHeight="1" thickBot="1">
      <c r="A12" s="7">
        <v>8</v>
      </c>
      <c r="B12" s="391"/>
      <c r="C12" s="267"/>
      <c r="D12" s="367"/>
      <c r="E12" s="435"/>
      <c r="G12" s="438">
        <v>8</v>
      </c>
      <c r="H12" s="504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6">SUM(K12-K11)</f>
        <v>0</v>
      </c>
      <c r="M12" s="1"/>
      <c r="N12" s="492"/>
      <c r="O12" s="18" t="str">
        <f>IF(K19=K20," ",IF(K19&gt;K20,I19,I20))</f>
        <v xml:space="preserve"> </v>
      </c>
      <c r="P12" s="73">
        <f>IF(Q11+Q12=0,0,IF(Q11=Q12,2,IF(Q11&gt;Q12,1,3)))</f>
        <v>0</v>
      </c>
      <c r="Q12" s="151"/>
      <c r="R12" s="9">
        <f t="shared" ref="R12" si="27">SUM(Q12-Q11)</f>
        <v>0</v>
      </c>
      <c r="S12" s="1"/>
      <c r="T12" s="492"/>
      <c r="U12" s="33" t="str">
        <f>IF(Q19=Q20," ",IF(Q19&gt;Q20,O19,O20))</f>
        <v xml:space="preserve"> </v>
      </c>
      <c r="V12" s="137">
        <f>IF(W11+W12=0,0,IF(W11=W12,2,IF(W11&gt;W12,1,3)))</f>
        <v>0</v>
      </c>
      <c r="W12" s="151"/>
      <c r="X12" s="66">
        <f>SUM(W12-W11)</f>
        <v>0</v>
      </c>
      <c r="Y12" s="218"/>
      <c r="Z12" s="15">
        <v>8</v>
      </c>
      <c r="AA12" s="181" t="str">
        <f t="shared" si="5"/>
        <v/>
      </c>
      <c r="AB12" s="153">
        <f t="shared" si="6"/>
        <v>0</v>
      </c>
      <c r="AC12" s="153">
        <f t="shared" si="7"/>
        <v>0</v>
      </c>
      <c r="AD12" s="258">
        <f t="shared" si="14"/>
        <v>0</v>
      </c>
      <c r="AE12"/>
      <c r="AF12" s="166">
        <f t="shared" si="24"/>
        <v>0</v>
      </c>
      <c r="AG12" s="167">
        <f t="shared" si="25"/>
        <v>0</v>
      </c>
      <c r="AH12" s="256" t="str">
        <f t="shared" si="10"/>
        <v/>
      </c>
      <c r="AI12" s="99"/>
      <c r="AJ12" s="68" t="str">
        <f>IF(AA12="","",SMALL(AH$5:AH$36,ROWS(AB$5:AB12)))</f>
        <v/>
      </c>
      <c r="AK12" s="70" t="str">
        <f>IF(AJ12="","",IF(AND(AN11=AN12,AO11=AO12),AK11,$AK$5+7))</f>
        <v/>
      </c>
      <c r="AL12" s="85" t="str">
        <f t="shared" si="1"/>
        <v/>
      </c>
      <c r="AM12" s="337" t="str">
        <f t="shared" si="2"/>
        <v/>
      </c>
      <c r="AN12" s="205" t="str">
        <f t="shared" si="3"/>
        <v/>
      </c>
      <c r="AO12" s="372" t="str">
        <f t="shared" si="4"/>
        <v/>
      </c>
      <c r="AP12" s="113"/>
    </row>
    <row r="13" spans="1:42" ht="23.1" customHeight="1">
      <c r="A13" s="7">
        <v>9</v>
      </c>
      <c r="B13" s="391"/>
      <c r="C13" s="267"/>
      <c r="D13" s="367"/>
      <c r="E13" s="435"/>
      <c r="G13" s="438">
        <v>9</v>
      </c>
      <c r="H13" s="503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1"/>
      <c r="N13" s="491">
        <v>12</v>
      </c>
      <c r="O13" s="75" t="str">
        <f>IF(K21=K22," ",IF(K21&gt;K22,I21,I22))</f>
        <v xml:space="preserve"> </v>
      </c>
      <c r="P13" s="72">
        <f>IF(Q13+Q14=0,0,IF(Q13=Q14,2,IF(Q13&lt;Q14,1,3)))</f>
        <v>0</v>
      </c>
      <c r="Q13" s="150"/>
      <c r="R13" s="8">
        <f>SUM(Q13-Q14)</f>
        <v>0</v>
      </c>
      <c r="S13" s="1"/>
      <c r="T13" s="491">
        <v>4</v>
      </c>
      <c r="U13" s="103" t="str">
        <f>IF(Q5=Q6," ",IF(Q5&lt;Q6,O5,O6))</f>
        <v xml:space="preserve"> </v>
      </c>
      <c r="V13" s="40">
        <f>IF(W13+W14=0,0,IF(W13=W14,2,IF(W13&lt;W14,1,3)))</f>
        <v>0</v>
      </c>
      <c r="W13" s="150"/>
      <c r="X13" s="8">
        <f>SUM(W13-W14)</f>
        <v>0</v>
      </c>
      <c r="Y13" s="218"/>
      <c r="Z13" s="15">
        <v>9</v>
      </c>
      <c r="AA13" s="181" t="str">
        <f t="shared" si="5"/>
        <v/>
      </c>
      <c r="AB13" s="153">
        <f t="shared" si="6"/>
        <v>0</v>
      </c>
      <c r="AC13" s="153">
        <f t="shared" si="7"/>
        <v>0</v>
      </c>
      <c r="AD13" s="258">
        <f t="shared" si="14"/>
        <v>0</v>
      </c>
      <c r="AE13"/>
      <c r="AF13" s="166">
        <f t="shared" si="24"/>
        <v>0</v>
      </c>
      <c r="AG13" s="167">
        <f t="shared" si="25"/>
        <v>0</v>
      </c>
      <c r="AH13" s="256" t="str">
        <f t="shared" si="10"/>
        <v/>
      </c>
      <c r="AI13" s="99"/>
      <c r="AJ13" s="68" t="str">
        <f>IF(AA13="","",SMALL(AH$5:AH$36,ROWS(AB$5:AB13)))</f>
        <v/>
      </c>
      <c r="AK13" s="70" t="str">
        <f>IF(AJ13="","",IF(AND(AN12=AN13,AO12=AO13),AK12,$AK$5+8))</f>
        <v/>
      </c>
      <c r="AL13" s="85" t="str">
        <f t="shared" si="1"/>
        <v/>
      </c>
      <c r="AM13" s="337" t="str">
        <f t="shared" si="2"/>
        <v/>
      </c>
      <c r="AN13" s="205" t="str">
        <f t="shared" si="3"/>
        <v/>
      </c>
      <c r="AO13" s="372" t="str">
        <f t="shared" si="4"/>
        <v/>
      </c>
      <c r="AP13" s="113"/>
    </row>
    <row r="14" spans="1:42" ht="23.1" customHeight="1" thickBot="1">
      <c r="A14" s="7">
        <v>10</v>
      </c>
      <c r="B14" s="391"/>
      <c r="C14" s="267"/>
      <c r="D14" s="367"/>
      <c r="E14" s="435"/>
      <c r="G14" s="438">
        <v>10</v>
      </c>
      <c r="H14" s="504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29">SUM(K14-K13)</f>
        <v>0</v>
      </c>
      <c r="M14" s="1"/>
      <c r="N14" s="492"/>
      <c r="O14" s="129" t="str">
        <f>IF(K23=K24," ",IF(K23&gt;K24,I23,I24))</f>
        <v xml:space="preserve"> </v>
      </c>
      <c r="P14" s="73">
        <f>IF(Q13+Q14=0,0,IF(Q13=Q14,2,IF(Q13&gt;Q14,1,3)))</f>
        <v>0</v>
      </c>
      <c r="Q14" s="151"/>
      <c r="R14" s="9">
        <f>SUM(Q14-Q13)</f>
        <v>0</v>
      </c>
      <c r="S14" s="1"/>
      <c r="T14" s="492"/>
      <c r="U14" s="102" t="str">
        <f>IF(Q7=Q8," ",IF(Q7&lt;Q8,O7,O8))</f>
        <v xml:space="preserve"> </v>
      </c>
      <c r="V14" s="137">
        <f>IF(W13+W14=0,0,IF(W13=W14,2,IF(W13&gt;W14,1,3)))</f>
        <v>0</v>
      </c>
      <c r="W14" s="151"/>
      <c r="X14" s="66">
        <f>SUM(W14-W13)</f>
        <v>0</v>
      </c>
      <c r="Y14" s="218"/>
      <c r="Z14" s="15">
        <v>10</v>
      </c>
      <c r="AA14" s="181" t="str">
        <f t="shared" si="5"/>
        <v/>
      </c>
      <c r="AB14" s="153">
        <f t="shared" si="6"/>
        <v>0</v>
      </c>
      <c r="AC14" s="153">
        <f t="shared" si="7"/>
        <v>0</v>
      </c>
      <c r="AD14" s="258">
        <f t="shared" si="14"/>
        <v>0</v>
      </c>
      <c r="AE14"/>
      <c r="AF14" s="166">
        <f t="shared" si="24"/>
        <v>0</v>
      </c>
      <c r="AG14" s="167">
        <f t="shared" si="25"/>
        <v>0</v>
      </c>
      <c r="AH14" s="256" t="str">
        <f t="shared" si="10"/>
        <v/>
      </c>
      <c r="AI14" s="99"/>
      <c r="AJ14" s="68" t="str">
        <f>IF(AA14="","",SMALL(AH$5:AH$36,ROWS(AB$5:AB14)))</f>
        <v/>
      </c>
      <c r="AK14" s="70" t="str">
        <f>IF(AJ14="","",IF(AND(AN13=AN14,AO13=AO14),AK13,$AK$5+9))</f>
        <v/>
      </c>
      <c r="AL14" s="85" t="str">
        <f t="shared" si="1"/>
        <v/>
      </c>
      <c r="AM14" s="337" t="str">
        <f t="shared" si="2"/>
        <v/>
      </c>
      <c r="AN14" s="205" t="str">
        <f t="shared" si="3"/>
        <v/>
      </c>
      <c r="AO14" s="372" t="str">
        <f t="shared" si="4"/>
        <v/>
      </c>
      <c r="AP14" s="113"/>
    </row>
    <row r="15" spans="1:42" ht="23.1" customHeight="1">
      <c r="A15" s="7">
        <v>11</v>
      </c>
      <c r="B15" s="391"/>
      <c r="C15" s="267"/>
      <c r="D15" s="367"/>
      <c r="E15" s="435"/>
      <c r="G15" s="438">
        <v>11</v>
      </c>
      <c r="H15" s="503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0">SUM(K15-K16)</f>
        <v>0</v>
      </c>
      <c r="M15" s="13"/>
      <c r="N15" s="491">
        <v>11</v>
      </c>
      <c r="O15" s="75" t="str">
        <f>IF(K25=K26," ",IF(K25&gt;K26,I25,I26))</f>
        <v xml:space="preserve"> </v>
      </c>
      <c r="P15" s="124">
        <f>IF(Q15+Q16=0,0,IF(Q15=Q16,2,IF(Q15&lt;Q16,1,3)))</f>
        <v>0</v>
      </c>
      <c r="Q15" s="150"/>
      <c r="R15" s="71">
        <f>SUM(Q15-Q16)</f>
        <v>0</v>
      </c>
      <c r="S15" s="1"/>
      <c r="T15" s="491">
        <v>3</v>
      </c>
      <c r="U15" s="104" t="str">
        <f>IF(Q9=Q10," ",IF(Q9&lt;Q10,O9,O10))</f>
        <v xml:space="preserve"> </v>
      </c>
      <c r="V15" s="40">
        <f>IF(W15+W16=0,0,IF(W15=W16,2,IF(W15&lt;W16,1,3)))</f>
        <v>0</v>
      </c>
      <c r="W15" s="150"/>
      <c r="X15" s="8">
        <f>SUM(W15-W16)</f>
        <v>0</v>
      </c>
      <c r="Y15" s="218"/>
      <c r="Z15" s="15">
        <v>11</v>
      </c>
      <c r="AA15" s="181" t="str">
        <f t="shared" si="5"/>
        <v/>
      </c>
      <c r="AB15" s="153">
        <f t="shared" si="6"/>
        <v>0</v>
      </c>
      <c r="AC15" s="153">
        <f t="shared" si="7"/>
        <v>0</v>
      </c>
      <c r="AD15" s="258">
        <f t="shared" si="14"/>
        <v>0</v>
      </c>
      <c r="AE15"/>
      <c r="AF15" s="166">
        <f t="shared" si="24"/>
        <v>0</v>
      </c>
      <c r="AG15" s="167">
        <f t="shared" si="25"/>
        <v>0</v>
      </c>
      <c r="AH15" s="256" t="str">
        <f t="shared" si="10"/>
        <v/>
      </c>
      <c r="AI15" s="99"/>
      <c r="AJ15" s="68" t="str">
        <f>IF(AA15="","",SMALL(AH$5:AH$36,ROWS(AB$5:AB15)))</f>
        <v/>
      </c>
      <c r="AK15" s="70" t="str">
        <f>IF(AJ15="","",IF(AND(AN14=AN15,AO14=AO15),AK14,$AK$5+10))</f>
        <v/>
      </c>
      <c r="AL15" s="85" t="str">
        <f t="shared" si="1"/>
        <v/>
      </c>
      <c r="AM15" s="337" t="str">
        <f t="shared" si="2"/>
        <v/>
      </c>
      <c r="AN15" s="205" t="str">
        <f t="shared" si="3"/>
        <v/>
      </c>
      <c r="AO15" s="372" t="str">
        <f t="shared" si="4"/>
        <v/>
      </c>
      <c r="AP15" s="113"/>
    </row>
    <row r="16" spans="1:42" ht="23.1" customHeight="1" thickBot="1">
      <c r="A16" s="7">
        <v>12</v>
      </c>
      <c r="B16" s="391"/>
      <c r="C16" s="267"/>
      <c r="D16" s="367"/>
      <c r="E16" s="435"/>
      <c r="G16" s="438">
        <v>12</v>
      </c>
      <c r="H16" s="504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1">SUM(K16-K15)</f>
        <v>0</v>
      </c>
      <c r="M16" s="13"/>
      <c r="N16" s="492"/>
      <c r="O16" s="129" t="str">
        <f>IF(K27=K28," ",IF(K27&gt;K28,I27,I28))</f>
        <v xml:space="preserve"> </v>
      </c>
      <c r="P16" s="73">
        <f>IF(Q15+Q16=0,0,IF(Q15=Q16,2,IF(Q15&gt;Q16,1,3)))</f>
        <v>0</v>
      </c>
      <c r="Q16" s="151"/>
      <c r="R16" s="9">
        <f>SUM(Q16-Q15)</f>
        <v>0</v>
      </c>
      <c r="S16" s="1"/>
      <c r="T16" s="492"/>
      <c r="U16" s="102" t="str">
        <f>IF(Q11=Q12," ",IF(Q11&lt;Q12,O11,O12))</f>
        <v xml:space="preserve"> </v>
      </c>
      <c r="V16" s="137">
        <f>IF(W15+W16=0,0,IF(W15=W16,2,IF(W15&gt;W16,1,3)))</f>
        <v>0</v>
      </c>
      <c r="W16" s="151"/>
      <c r="X16" s="66">
        <f>SUM(W16-W15)</f>
        <v>0</v>
      </c>
      <c r="Y16" s="218"/>
      <c r="Z16" s="15">
        <v>12</v>
      </c>
      <c r="AA16" s="181" t="str">
        <f t="shared" si="5"/>
        <v/>
      </c>
      <c r="AB16" s="153">
        <f t="shared" si="6"/>
        <v>0</v>
      </c>
      <c r="AC16" s="153">
        <f t="shared" si="7"/>
        <v>0</v>
      </c>
      <c r="AD16" s="258">
        <f t="shared" si="14"/>
        <v>0</v>
      </c>
      <c r="AE16"/>
      <c r="AF16" s="166">
        <f t="shared" si="24"/>
        <v>0</v>
      </c>
      <c r="AG16" s="167">
        <f t="shared" si="25"/>
        <v>0</v>
      </c>
      <c r="AH16" s="256" t="str">
        <f t="shared" si="10"/>
        <v/>
      </c>
      <c r="AI16" s="99"/>
      <c r="AJ16" s="68" t="str">
        <f>IF(AA16="","",SMALL(AH$5:AH$36,ROWS(AB$5:AB16)))</f>
        <v/>
      </c>
      <c r="AK16" s="70" t="str">
        <f>IF(AJ16="","",IF(AND(AN15=AN16,AO15=AO16),AK15,$AK$5+11))</f>
        <v/>
      </c>
      <c r="AL16" s="85" t="str">
        <f t="shared" si="1"/>
        <v/>
      </c>
      <c r="AM16" s="337" t="str">
        <f t="shared" si="2"/>
        <v/>
      </c>
      <c r="AN16" s="205" t="str">
        <f t="shared" si="3"/>
        <v/>
      </c>
      <c r="AO16" s="372" t="str">
        <f t="shared" si="4"/>
        <v/>
      </c>
      <c r="AP16" s="113"/>
    </row>
    <row r="17" spans="1:42" ht="23.1" customHeight="1">
      <c r="A17" s="7">
        <v>13</v>
      </c>
      <c r="B17" s="391"/>
      <c r="C17" s="267"/>
      <c r="D17" s="368"/>
      <c r="E17" s="435"/>
      <c r="G17" s="438">
        <v>13</v>
      </c>
      <c r="H17" s="503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32">SUM(K17-K18)</f>
        <v>0</v>
      </c>
      <c r="M17" s="13"/>
      <c r="N17" s="491">
        <v>10</v>
      </c>
      <c r="O17" s="75" t="str">
        <f>IF(K29=K30," ",IF(K29&gt;K30,I29,I30))</f>
        <v xml:space="preserve"> </v>
      </c>
      <c r="P17" s="124">
        <f>IF(Q17+Q18=0,0,IF(Q17=Q18,2,IF(Q17&lt;Q18,1,3)))</f>
        <v>0</v>
      </c>
      <c r="Q17" s="150"/>
      <c r="R17" s="71">
        <f>SUM(Q17-Q18)</f>
        <v>0</v>
      </c>
      <c r="S17" s="1"/>
      <c r="T17" s="491">
        <v>2</v>
      </c>
      <c r="U17" s="104" t="str">
        <f>IF(Q13=Q14," ",IF(Q13&lt;Q14,O13,O14))</f>
        <v xml:space="preserve"> </v>
      </c>
      <c r="V17" s="40">
        <f>IF(W17+W18=0,0,IF(W17=W18,2,IF(W17&lt;W18,1,3)))</f>
        <v>0</v>
      </c>
      <c r="W17" s="150"/>
      <c r="X17" s="8">
        <f>SUM(W17-W18)</f>
        <v>0</v>
      </c>
      <c r="Y17" s="218"/>
      <c r="Z17" s="15">
        <v>13</v>
      </c>
      <c r="AA17" s="181" t="str">
        <f t="shared" si="5"/>
        <v/>
      </c>
      <c r="AB17" s="153">
        <f t="shared" si="6"/>
        <v>0</v>
      </c>
      <c r="AC17" s="153">
        <f t="shared" si="7"/>
        <v>0</v>
      </c>
      <c r="AD17" s="258">
        <f t="shared" si="14"/>
        <v>0</v>
      </c>
      <c r="AE17"/>
      <c r="AF17" s="166">
        <f t="shared" si="24"/>
        <v>0</v>
      </c>
      <c r="AG17" s="167">
        <f t="shared" si="25"/>
        <v>0</v>
      </c>
      <c r="AH17" s="256" t="str">
        <f t="shared" si="10"/>
        <v/>
      </c>
      <c r="AI17" s="99"/>
      <c r="AJ17" s="68" t="str">
        <f>IF(AA17="","",SMALL(AH$5:AH$36,ROWS(AB$5:AB17)))</f>
        <v/>
      </c>
      <c r="AK17" s="70" t="str">
        <f>IF(AJ17="","",IF(AND(AN16=AN17,AO16=AO17),AK16,$AK$5+12))</f>
        <v/>
      </c>
      <c r="AL17" s="85" t="str">
        <f t="shared" si="1"/>
        <v/>
      </c>
      <c r="AM17" s="337" t="str">
        <f t="shared" si="2"/>
        <v/>
      </c>
      <c r="AN17" s="205" t="str">
        <f t="shared" si="3"/>
        <v/>
      </c>
      <c r="AO17" s="372" t="str">
        <f t="shared" si="4"/>
        <v/>
      </c>
      <c r="AP17" s="113"/>
    </row>
    <row r="18" spans="1:42" ht="23.1" customHeight="1" thickBot="1">
      <c r="A18" s="7">
        <v>14</v>
      </c>
      <c r="B18" s="391"/>
      <c r="C18" s="267"/>
      <c r="D18" s="367"/>
      <c r="E18" s="435"/>
      <c r="G18" s="438">
        <v>14</v>
      </c>
      <c r="H18" s="504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33">SUM(K18-K17)</f>
        <v>0</v>
      </c>
      <c r="M18" s="13"/>
      <c r="N18" s="492"/>
      <c r="O18" s="129" t="str">
        <f>IF(K31=K32," ",IF(K31&gt;K32,I31,I32))</f>
        <v xml:space="preserve"> </v>
      </c>
      <c r="P18" s="73">
        <f>IF(Q17+Q18=0,0,IF(Q17=Q18,2,IF(Q17&gt;Q18,1,3)))</f>
        <v>0</v>
      </c>
      <c r="Q18" s="151"/>
      <c r="R18" s="9">
        <f>SUM(Q18-Q17)</f>
        <v>0</v>
      </c>
      <c r="S18" s="1"/>
      <c r="T18" s="492"/>
      <c r="U18" s="104" t="str">
        <f>IF(Q15=Q16," ",IF(Q15&lt;Q16,O15,O16))</f>
        <v xml:space="preserve"> </v>
      </c>
      <c r="V18" s="137">
        <f>IF(W17+W18=0,0,IF(W17=W18,2,IF(W17&gt;W18,1,3)))</f>
        <v>0</v>
      </c>
      <c r="W18" s="151"/>
      <c r="X18" s="66">
        <f>SUM(W18-W17)</f>
        <v>0</v>
      </c>
      <c r="Y18" s="218"/>
      <c r="Z18" s="15">
        <v>14</v>
      </c>
      <c r="AA18" s="181" t="str">
        <f t="shared" si="5"/>
        <v/>
      </c>
      <c r="AB18" s="153">
        <f t="shared" si="6"/>
        <v>0</v>
      </c>
      <c r="AC18" s="153">
        <f t="shared" si="7"/>
        <v>0</v>
      </c>
      <c r="AD18" s="258">
        <f t="shared" si="14"/>
        <v>0</v>
      </c>
      <c r="AE18"/>
      <c r="AF18" s="166">
        <f t="shared" si="24"/>
        <v>0</v>
      </c>
      <c r="AG18" s="167">
        <f t="shared" si="25"/>
        <v>0</v>
      </c>
      <c r="AH18" s="256" t="str">
        <f t="shared" si="10"/>
        <v/>
      </c>
      <c r="AI18" s="99"/>
      <c r="AJ18" s="68" t="str">
        <f>IF(AA18="","",SMALL(AH$5:AH$36,ROWS(AB$5:AB18)))</f>
        <v/>
      </c>
      <c r="AK18" s="70" t="str">
        <f>IF(AJ18="","",IF(AND(AN17=AN18,AO17=AO18),AK17,$AK$5+13))</f>
        <v/>
      </c>
      <c r="AL18" s="85" t="str">
        <f t="shared" si="1"/>
        <v/>
      </c>
      <c r="AM18" s="337" t="str">
        <f t="shared" si="2"/>
        <v/>
      </c>
      <c r="AN18" s="205" t="str">
        <f t="shared" si="3"/>
        <v/>
      </c>
      <c r="AO18" s="372" t="str">
        <f t="shared" si="4"/>
        <v/>
      </c>
      <c r="AP18" s="113"/>
    </row>
    <row r="19" spans="1:42" ht="23.1" customHeight="1">
      <c r="A19" s="7">
        <v>15</v>
      </c>
      <c r="B19" s="392"/>
      <c r="C19" s="270"/>
      <c r="D19" s="367"/>
      <c r="E19" s="435"/>
      <c r="G19" s="438">
        <v>15</v>
      </c>
      <c r="H19" s="503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34">SUM(K19-K20)</f>
        <v>0</v>
      </c>
      <c r="M19" s="13"/>
      <c r="N19" s="491">
        <v>9</v>
      </c>
      <c r="O19" s="75" t="str">
        <f>IF(K33=K34," ",IF(K33&gt;K34,I33,I34))</f>
        <v xml:space="preserve"> </v>
      </c>
      <c r="P19" s="124">
        <f>IF(Q19+Q20=0,0,IF(Q19=Q20,2,IF(Q19&lt;Q20,1,3)))</f>
        <v>0</v>
      </c>
      <c r="Q19" s="150"/>
      <c r="R19" s="71">
        <f>SUM(Q19-Q20)</f>
        <v>0</v>
      </c>
      <c r="S19" s="1"/>
      <c r="T19" s="491">
        <v>1</v>
      </c>
      <c r="U19" s="103" t="str">
        <f>IF(Q17=Q18," ",IF(Q17&lt;Q18,O17,O18))</f>
        <v xml:space="preserve"> </v>
      </c>
      <c r="V19" s="40">
        <f>IF(W19+W20=0,0,IF(W19=W20,2,IF(W19&lt;W20,1,3)))</f>
        <v>0</v>
      </c>
      <c r="W19" s="150"/>
      <c r="X19" s="8">
        <f>SUM(W19-W20)</f>
        <v>0</v>
      </c>
      <c r="Y19" s="218"/>
      <c r="Z19" s="15">
        <v>15</v>
      </c>
      <c r="AA19" s="181" t="str">
        <f t="shared" si="5"/>
        <v/>
      </c>
      <c r="AB19" s="153">
        <f t="shared" si="6"/>
        <v>0</v>
      </c>
      <c r="AC19" s="153">
        <f t="shared" si="7"/>
        <v>0</v>
      </c>
      <c r="AD19" s="258">
        <f t="shared" si="14"/>
        <v>0</v>
      </c>
      <c r="AE19"/>
      <c r="AF19" s="166">
        <f t="shared" si="24"/>
        <v>0</v>
      </c>
      <c r="AG19" s="167">
        <f t="shared" si="25"/>
        <v>0</v>
      </c>
      <c r="AH19" s="256" t="str">
        <f t="shared" si="10"/>
        <v/>
      </c>
      <c r="AI19" s="99"/>
      <c r="AJ19" s="68" t="str">
        <f>IF(AA19="","",SMALL(AH$5:AH$36,ROWS(AB$5:AB19)))</f>
        <v/>
      </c>
      <c r="AK19" s="70" t="str">
        <f>IF(AJ19="","",IF(AND(AN18=AN19,AO18=AO19),AK18,$AK$5+14))</f>
        <v/>
      </c>
      <c r="AL19" s="85" t="str">
        <f t="shared" si="1"/>
        <v/>
      </c>
      <c r="AM19" s="337" t="str">
        <f t="shared" si="2"/>
        <v/>
      </c>
      <c r="AN19" s="205" t="str">
        <f t="shared" si="3"/>
        <v/>
      </c>
      <c r="AO19" s="372" t="str">
        <f t="shared" si="4"/>
        <v/>
      </c>
      <c r="AP19" s="113"/>
    </row>
    <row r="20" spans="1:42" ht="23.1" customHeight="1" thickBot="1">
      <c r="A20" s="7">
        <v>16</v>
      </c>
      <c r="B20" s="393"/>
      <c r="C20" s="267"/>
      <c r="D20" s="367"/>
      <c r="E20" s="435"/>
      <c r="G20" s="438">
        <v>16</v>
      </c>
      <c r="H20" s="504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35">SUM(K20-K19)</f>
        <v>0</v>
      </c>
      <c r="M20" s="13"/>
      <c r="N20" s="492"/>
      <c r="O20" s="129" t="str">
        <f>IF(K35=K36," ",IF(K35&gt;K36,I35,I36))</f>
        <v xml:space="preserve"> </v>
      </c>
      <c r="P20" s="73">
        <f>IF(Q19+Q20=0,0,IF(Q19=Q20,2,IF(Q19&gt;Q20,1,3)))</f>
        <v>0</v>
      </c>
      <c r="Q20" s="151"/>
      <c r="R20" s="9">
        <f>SUM(Q20-Q19)</f>
        <v>0</v>
      </c>
      <c r="S20" s="1"/>
      <c r="T20" s="492"/>
      <c r="U20" s="104" t="str">
        <f>IF(Q19=Q20," ",IF(Q19&lt;Q20,O19,O20))</f>
        <v xml:space="preserve"> </v>
      </c>
      <c r="V20" s="137">
        <f>IF(W19+W20=0,0,IF(W19=W20,2,IF(W19&gt;W20,1,3)))</f>
        <v>0</v>
      </c>
      <c r="W20" s="151"/>
      <c r="X20" s="66">
        <f>SUM(W20-W19)</f>
        <v>0</v>
      </c>
      <c r="Y20" s="218"/>
      <c r="Z20" s="15">
        <v>16</v>
      </c>
      <c r="AA20" s="181" t="str">
        <f t="shared" si="5"/>
        <v/>
      </c>
      <c r="AB20" s="153">
        <f t="shared" si="6"/>
        <v>0</v>
      </c>
      <c r="AC20" s="153">
        <f t="shared" si="7"/>
        <v>0</v>
      </c>
      <c r="AD20" s="258">
        <f t="shared" si="14"/>
        <v>0</v>
      </c>
      <c r="AE20"/>
      <c r="AF20" s="166">
        <f t="shared" si="24"/>
        <v>0</v>
      </c>
      <c r="AG20" s="167">
        <f t="shared" si="25"/>
        <v>0</v>
      </c>
      <c r="AH20" s="256" t="str">
        <f t="shared" si="10"/>
        <v/>
      </c>
      <c r="AI20" s="99"/>
      <c r="AJ20" s="68" t="str">
        <f>IF(AA20="","",SMALL(AH$5:AH$36,ROWS(AB$5:AB20)))</f>
        <v/>
      </c>
      <c r="AK20" s="273" t="str">
        <f>IF(AJ20="","",IF(AND(AN19=AN20,AO19=AO20),AK19,$AK$5+15))</f>
        <v/>
      </c>
      <c r="AL20" s="85" t="str">
        <f t="shared" si="1"/>
        <v/>
      </c>
      <c r="AM20" s="337" t="str">
        <f t="shared" si="2"/>
        <v/>
      </c>
      <c r="AN20" s="205" t="str">
        <f t="shared" si="3"/>
        <v/>
      </c>
      <c r="AO20" s="372" t="str">
        <f t="shared" si="4"/>
        <v/>
      </c>
      <c r="AP20" s="113"/>
    </row>
    <row r="21" spans="1:42" ht="23.1" customHeight="1">
      <c r="A21" s="7">
        <v>17</v>
      </c>
      <c r="B21" s="392"/>
      <c r="C21" s="270"/>
      <c r="D21" s="367"/>
      <c r="E21" s="435"/>
      <c r="G21" s="438">
        <v>17</v>
      </c>
      <c r="H21" s="503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36">SUM(K21-K22)</f>
        <v>0</v>
      </c>
      <c r="M21" s="13"/>
      <c r="N21" s="491">
        <v>8</v>
      </c>
      <c r="O21" s="49" t="str">
        <f>IF(K5=K6," ",IF(K5&lt;K6,I5,I6))</f>
        <v xml:space="preserve"> </v>
      </c>
      <c r="P21" s="124">
        <f>IF(Q21+Q22=0,0,IF(Q21=Q22,2,IF(Q21&lt;Q22,1,3)))</f>
        <v>0</v>
      </c>
      <c r="Q21" s="150"/>
      <c r="R21" s="71">
        <f>SUM(Q21-Q22)</f>
        <v>0</v>
      </c>
      <c r="S21" s="1"/>
      <c r="T21" s="491">
        <v>16</v>
      </c>
      <c r="U21" s="19" t="str">
        <f>IF(Q21=Q22," ",IF(Q21&gt;Q22,O21,O22))</f>
        <v xml:space="preserve"> </v>
      </c>
      <c r="V21" s="40">
        <f>IF(W21+W22=0,0,IF(W21=W22,2,IF(W21&lt;W22,1,3)))</f>
        <v>0</v>
      </c>
      <c r="W21" s="150"/>
      <c r="X21" s="8">
        <f>SUM(W21-W22)</f>
        <v>0</v>
      </c>
      <c r="Y21" s="218"/>
      <c r="Z21" s="15">
        <v>17</v>
      </c>
      <c r="AA21" s="181" t="str">
        <f t="shared" si="5"/>
        <v/>
      </c>
      <c r="AB21" s="153">
        <f t="shared" si="6"/>
        <v>0</v>
      </c>
      <c r="AC21" s="153">
        <f t="shared" si="7"/>
        <v>0</v>
      </c>
      <c r="AD21" s="258">
        <f t="shared" si="14"/>
        <v>0</v>
      </c>
      <c r="AE21"/>
      <c r="AF21" s="169">
        <f t="shared" si="24"/>
        <v>0</v>
      </c>
      <c r="AG21" s="170">
        <f t="shared" si="25"/>
        <v>0</v>
      </c>
      <c r="AH21" s="256" t="str">
        <f t="shared" si="10"/>
        <v/>
      </c>
      <c r="AI21" s="99"/>
      <c r="AJ21" s="68" t="str">
        <f>IF(AA21="","",SMALL(AH$5:AH$36,ROWS(AB$5:AB21)))</f>
        <v/>
      </c>
      <c r="AK21" s="70" t="str">
        <f>IF(AJ21="","",IF(AND(AN20=AN21,AO20=AO21),AK20,$AK$5+16))</f>
        <v/>
      </c>
      <c r="AL21" s="85" t="str">
        <f t="shared" si="1"/>
        <v/>
      </c>
      <c r="AM21" s="337" t="str">
        <f t="shared" si="2"/>
        <v/>
      </c>
      <c r="AN21" s="205" t="str">
        <f t="shared" si="3"/>
        <v/>
      </c>
      <c r="AO21" s="372" t="str">
        <f t="shared" si="4"/>
        <v/>
      </c>
      <c r="AP21" s="113"/>
    </row>
    <row r="22" spans="1:42" ht="23.1" customHeight="1" thickBot="1">
      <c r="A22" s="7">
        <v>18</v>
      </c>
      <c r="B22" s="393"/>
      <c r="C22" s="267"/>
      <c r="D22" s="367"/>
      <c r="E22" s="435"/>
      <c r="G22" s="438">
        <v>18</v>
      </c>
      <c r="H22" s="504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37">SUM(K22-K21)</f>
        <v>0</v>
      </c>
      <c r="M22" s="13"/>
      <c r="N22" s="492"/>
      <c r="O22" s="74" t="str">
        <f>IF(K7=K8," ",IF(K7&lt;K8,I7,I8))</f>
        <v xml:space="preserve"> </v>
      </c>
      <c r="P22" s="73">
        <f>IF(Q21+Q22=0,0,IF(Q21=Q22,2,IF(Q21&gt;Q22,1,3)))</f>
        <v>0</v>
      </c>
      <c r="Q22" s="151"/>
      <c r="R22" s="9">
        <f>SUM(Q22-Q21)</f>
        <v>0</v>
      </c>
      <c r="S22" s="1"/>
      <c r="T22" s="492"/>
      <c r="U22" s="20" t="str">
        <f>IF(Q23=Q24," ",IF(Q23&gt;Q24,O23,O24))</f>
        <v xml:space="preserve"> </v>
      </c>
      <c r="V22" s="137">
        <f>IF(W21+W22=0,0,IF(W21=W22,2,IF(W21&gt;W22,1,3)))</f>
        <v>0</v>
      </c>
      <c r="W22" s="151"/>
      <c r="X22" s="66">
        <f>SUM(W22-W21)</f>
        <v>0</v>
      </c>
      <c r="Y22" s="218"/>
      <c r="Z22" s="15">
        <v>18</v>
      </c>
      <c r="AA22" s="181" t="str">
        <f t="shared" si="5"/>
        <v/>
      </c>
      <c r="AB22" s="153">
        <f t="shared" si="6"/>
        <v>0</v>
      </c>
      <c r="AC22" s="153">
        <f t="shared" si="7"/>
        <v>0</v>
      </c>
      <c r="AD22" s="258">
        <f t="shared" si="14"/>
        <v>0</v>
      </c>
      <c r="AE22"/>
      <c r="AF22" s="171">
        <f t="shared" si="24"/>
        <v>0</v>
      </c>
      <c r="AG22" s="172">
        <f t="shared" si="25"/>
        <v>0</v>
      </c>
      <c r="AH22" s="256" t="str">
        <f t="shared" si="10"/>
        <v/>
      </c>
      <c r="AI22" s="99"/>
      <c r="AJ22" s="68" t="str">
        <f>IF(AA22="","",SMALL(AH$5:AH$36,ROWS(AB$5:AB22)))</f>
        <v/>
      </c>
      <c r="AK22" s="274" t="str">
        <f>IF(AJ22="","",IF(AND(AN21=AN22,AO21=AO22),AK21,$AK$5+17))</f>
        <v/>
      </c>
      <c r="AL22" s="85" t="str">
        <f t="shared" si="1"/>
        <v/>
      </c>
      <c r="AM22" s="337" t="str">
        <f t="shared" si="2"/>
        <v/>
      </c>
      <c r="AN22" s="205" t="str">
        <f t="shared" si="3"/>
        <v/>
      </c>
      <c r="AO22" s="372" t="str">
        <f t="shared" si="4"/>
        <v/>
      </c>
      <c r="AP22" s="113"/>
    </row>
    <row r="23" spans="1:42" ht="23.1" customHeight="1">
      <c r="A23" s="7">
        <v>19</v>
      </c>
      <c r="B23" s="417"/>
      <c r="C23" s="270"/>
      <c r="D23" s="367"/>
      <c r="E23" s="435"/>
      <c r="G23" s="438">
        <v>19</v>
      </c>
      <c r="H23" s="503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38">SUM(K23-K24)</f>
        <v>0</v>
      </c>
      <c r="M23" s="13"/>
      <c r="N23" s="491">
        <v>7</v>
      </c>
      <c r="O23" s="49" t="str">
        <f>IF(K9=K10," ",IF(K9&lt;K10,I9,I10))</f>
        <v xml:space="preserve"> </v>
      </c>
      <c r="P23" s="124">
        <f>IF(Q23+Q24=0,0,IF(Q23=Q24,2,IF(Q23&lt;Q24,1,3)))</f>
        <v>0</v>
      </c>
      <c r="Q23" s="150"/>
      <c r="R23" s="71">
        <f>SUM(Q23-Q24)</f>
        <v>0</v>
      </c>
      <c r="S23" s="1"/>
      <c r="T23" s="491">
        <v>15</v>
      </c>
      <c r="U23" s="19" t="str">
        <f>IF(Q25=Q26," ",IF(Q25&gt;Q26,O25,O26))</f>
        <v xml:space="preserve"> </v>
      </c>
      <c r="V23" s="40">
        <f>IF(W23+W24=0,0,IF(W23=W24,2,IF(W23&lt;W24,1,3)))</f>
        <v>0</v>
      </c>
      <c r="W23" s="150"/>
      <c r="X23" s="8">
        <f>SUM(W23-W24)</f>
        <v>0</v>
      </c>
      <c r="Y23" s="218"/>
      <c r="Z23" s="15">
        <v>19</v>
      </c>
      <c r="AA23" s="181" t="str">
        <f t="shared" si="5"/>
        <v/>
      </c>
      <c r="AB23" s="153">
        <f t="shared" si="6"/>
        <v>0</v>
      </c>
      <c r="AC23" s="153">
        <f t="shared" si="7"/>
        <v>0</v>
      </c>
      <c r="AD23" s="258">
        <f t="shared" si="14"/>
        <v>0</v>
      </c>
      <c r="AE23"/>
      <c r="AF23" s="166">
        <f t="shared" si="24"/>
        <v>0</v>
      </c>
      <c r="AG23" s="167">
        <f t="shared" si="25"/>
        <v>0</v>
      </c>
      <c r="AH23" s="256" t="str">
        <f t="shared" si="10"/>
        <v/>
      </c>
      <c r="AI23" s="99"/>
      <c r="AJ23" s="68" t="str">
        <f>IF(AA23="","",SMALL(AH$5:AH$36,ROWS(AB$5:AB23)))</f>
        <v/>
      </c>
      <c r="AK23" s="70" t="str">
        <f>IF(AJ23="","",IF(AND(AN22=AN23,AO22=AO23),AK22,$AK$5+18))</f>
        <v/>
      </c>
      <c r="AL23" s="85" t="str">
        <f t="shared" si="1"/>
        <v/>
      </c>
      <c r="AM23" s="337" t="str">
        <f t="shared" si="2"/>
        <v/>
      </c>
      <c r="AN23" s="205" t="str">
        <f t="shared" si="3"/>
        <v/>
      </c>
      <c r="AO23" s="372" t="str">
        <f t="shared" si="4"/>
        <v/>
      </c>
      <c r="AP23" s="113"/>
    </row>
    <row r="24" spans="1:42" ht="23.1" customHeight="1" thickBot="1">
      <c r="A24" s="7">
        <v>20</v>
      </c>
      <c r="B24" s="418"/>
      <c r="C24" s="267"/>
      <c r="D24" s="367"/>
      <c r="E24" s="435"/>
      <c r="G24" s="438">
        <v>20</v>
      </c>
      <c r="H24" s="504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39">SUM(K24-K23)</f>
        <v>0</v>
      </c>
      <c r="M24" s="13"/>
      <c r="N24" s="492"/>
      <c r="O24" s="74" t="str">
        <f>IF(K11=K12," ",IF(K11&lt;K12,I11,I12))</f>
        <v xml:space="preserve"> </v>
      </c>
      <c r="P24" s="73">
        <f>IF(Q23+Q24=0,0,IF(Q23=Q24,2,IF(Q23&gt;Q24,1,3)))</f>
        <v>0</v>
      </c>
      <c r="Q24" s="151"/>
      <c r="R24" s="9">
        <f>SUM(Q24-Q23)</f>
        <v>0</v>
      </c>
      <c r="S24" s="1"/>
      <c r="T24" s="492"/>
      <c r="U24" s="51" t="str">
        <f>IF(Q27=Q28," ",IF(Q27&gt;Q28,O27,O28))</f>
        <v xml:space="preserve"> </v>
      </c>
      <c r="V24" s="137">
        <f>IF(W23+W24=0,0,IF(W23=W24,2,IF(W23&gt;W24,1,3)))</f>
        <v>0</v>
      </c>
      <c r="W24" s="151"/>
      <c r="X24" s="66">
        <f>SUM(W24-W23)</f>
        <v>0</v>
      </c>
      <c r="Y24" s="218"/>
      <c r="Z24" s="15">
        <v>20</v>
      </c>
      <c r="AA24" s="181" t="str">
        <f t="shared" si="5"/>
        <v/>
      </c>
      <c r="AB24" s="153">
        <f t="shared" si="6"/>
        <v>0</v>
      </c>
      <c r="AC24" s="153">
        <f t="shared" si="7"/>
        <v>0</v>
      </c>
      <c r="AD24" s="258">
        <f t="shared" si="14"/>
        <v>0</v>
      </c>
      <c r="AE24"/>
      <c r="AF24" s="173">
        <f t="shared" si="24"/>
        <v>0</v>
      </c>
      <c r="AG24" s="174">
        <f t="shared" si="25"/>
        <v>0</v>
      </c>
      <c r="AH24" s="256" t="str">
        <f t="shared" si="10"/>
        <v/>
      </c>
      <c r="AI24" s="99"/>
      <c r="AJ24" s="68" t="str">
        <f>IF(AA24="","",SMALL(AH$5:AH$36,ROWS(AB$5:AB24)))</f>
        <v/>
      </c>
      <c r="AK24" s="274" t="str">
        <f>IF(AJ24="","",IF(AND(AN23=AN24,AO23=AO24),AK23,$AK$5+19))</f>
        <v/>
      </c>
      <c r="AL24" s="85" t="str">
        <f t="shared" si="1"/>
        <v/>
      </c>
      <c r="AM24" s="337" t="str">
        <f t="shared" si="2"/>
        <v/>
      </c>
      <c r="AN24" s="205" t="str">
        <f t="shared" si="3"/>
        <v/>
      </c>
      <c r="AO24" s="372" t="str">
        <f t="shared" si="4"/>
        <v/>
      </c>
      <c r="AP24" s="113"/>
    </row>
    <row r="25" spans="1:42" ht="23.1" customHeight="1">
      <c r="A25" s="7">
        <v>21</v>
      </c>
      <c r="B25" s="417"/>
      <c r="C25" s="270"/>
      <c r="D25" s="367"/>
      <c r="E25" s="435"/>
      <c r="G25" s="438">
        <v>21</v>
      </c>
      <c r="H25" s="503">
        <v>11</v>
      </c>
      <c r="I25" s="45" t="str">
        <f t="shared" si="0"/>
        <v/>
      </c>
      <c r="J25" s="45">
        <f t="shared" ref="J25" si="40">IF(K25+K26=0,0,IF(K25=K26,2,IF(K25&lt;K26,1,3)))</f>
        <v>0</v>
      </c>
      <c r="K25" s="150"/>
      <c r="L25" s="8">
        <f t="shared" ref="L25" si="41">SUM(K25-K26)</f>
        <v>0</v>
      </c>
      <c r="M25" s="13"/>
      <c r="N25" s="491">
        <v>6</v>
      </c>
      <c r="O25" s="49" t="str">
        <f>IF(K13=K14," ",IF(K13&lt;K14,I13,I14))</f>
        <v xml:space="preserve"> </v>
      </c>
      <c r="P25" s="124">
        <f>IF(Q25+Q26=0,0,IF(Q25=Q26,2,IF(Q25&lt;Q26,1,3)))</f>
        <v>0</v>
      </c>
      <c r="Q25" s="150"/>
      <c r="R25" s="71">
        <f t="shared" ref="R25" si="42">SUM(Q25-Q26)</f>
        <v>0</v>
      </c>
      <c r="S25" s="1"/>
      <c r="T25" s="491">
        <v>14</v>
      </c>
      <c r="U25" s="19" t="str">
        <f>IF(Q29=Q30," ",IF(Q29&gt;Q30,O29,O30))</f>
        <v xml:space="preserve"> </v>
      </c>
      <c r="V25" s="40">
        <f>IF(W25+W26=0,0,IF(W25=W26,2,IF(W25&lt;W26,1,3)))</f>
        <v>0</v>
      </c>
      <c r="W25" s="150"/>
      <c r="X25" s="8">
        <f t="shared" ref="X25" si="43">SUM(W25-W26)</f>
        <v>0</v>
      </c>
      <c r="Y25" s="218"/>
      <c r="Z25" s="15">
        <v>21</v>
      </c>
      <c r="AA25" s="181" t="str">
        <f t="shared" si="5"/>
        <v/>
      </c>
      <c r="AB25" s="153">
        <f t="shared" si="6"/>
        <v>0</v>
      </c>
      <c r="AC25" s="153">
        <f t="shared" si="7"/>
        <v>0</v>
      </c>
      <c r="AD25" s="258">
        <f t="shared" si="14"/>
        <v>0</v>
      </c>
      <c r="AE25"/>
      <c r="AF25" s="166">
        <f t="shared" si="24"/>
        <v>0</v>
      </c>
      <c r="AG25" s="167">
        <f t="shared" si="25"/>
        <v>0</v>
      </c>
      <c r="AH25" s="256" t="str">
        <f t="shared" si="10"/>
        <v/>
      </c>
      <c r="AI25" s="99"/>
      <c r="AJ25" s="68" t="str">
        <f>IF(AA25="","",SMALL(AH$5:AH$36,ROWS(AB$5:AB25)))</f>
        <v/>
      </c>
      <c r="AK25" s="70" t="str">
        <f>IF(AJ25="","",IF(AND(AN24=AN25,AO24=AO25),AK24,$AK$5+20))</f>
        <v/>
      </c>
      <c r="AL25" s="85" t="str">
        <f t="shared" si="1"/>
        <v/>
      </c>
      <c r="AM25" s="337" t="str">
        <f t="shared" si="2"/>
        <v/>
      </c>
      <c r="AN25" s="205" t="str">
        <f t="shared" si="3"/>
        <v/>
      </c>
      <c r="AO25" s="372" t="str">
        <f t="shared" si="4"/>
        <v/>
      </c>
      <c r="AP25" s="113"/>
    </row>
    <row r="26" spans="1:42" ht="23.1" customHeight="1" thickBot="1">
      <c r="A26" s="7">
        <v>22</v>
      </c>
      <c r="B26" s="418"/>
      <c r="C26" s="267"/>
      <c r="D26" s="367"/>
      <c r="E26" s="435"/>
      <c r="G26" s="438">
        <v>22</v>
      </c>
      <c r="H26" s="504"/>
      <c r="I26" s="65" t="str">
        <f t="shared" si="0"/>
        <v/>
      </c>
      <c r="J26" s="46">
        <f t="shared" ref="J26" si="44">IF(K25+K26=0,0,IF(K25=K26,2,IF(K25&gt;K26,1,3)))</f>
        <v>0</v>
      </c>
      <c r="K26" s="151"/>
      <c r="L26" s="9">
        <f t="shared" ref="L26" si="45">SUM(K26-K25)</f>
        <v>0</v>
      </c>
      <c r="M26" s="13"/>
      <c r="N26" s="492"/>
      <c r="O26" s="74" t="str">
        <f>IF(K15=K16," ",IF(K15&lt;K16,I15,I16))</f>
        <v xml:space="preserve"> </v>
      </c>
      <c r="P26" s="73">
        <f>IF(Q25+Q26=0,0,IF(Q25=Q26,2,IF(Q25&gt;Q26,1,3)))</f>
        <v>0</v>
      </c>
      <c r="Q26" s="151"/>
      <c r="R26" s="9">
        <f t="shared" ref="R26" si="46">SUM(Q26-Q25)</f>
        <v>0</v>
      </c>
      <c r="S26" s="1"/>
      <c r="T26" s="492"/>
      <c r="U26" s="51" t="str">
        <f>IF(Q31=Q32," ",IF(Q31&gt;Q32,O31,O32))</f>
        <v xml:space="preserve"> </v>
      </c>
      <c r="V26" s="137">
        <f>IF(W25+W26=0,0,IF(W25=W26,2,IF(W25&gt;W26,1,3)))</f>
        <v>0</v>
      </c>
      <c r="W26" s="151"/>
      <c r="X26" s="66">
        <f t="shared" ref="X26" si="47">SUM(W26-W25)</f>
        <v>0</v>
      </c>
      <c r="Y26" s="218"/>
      <c r="Z26" s="15">
        <v>22</v>
      </c>
      <c r="AA26" s="181" t="str">
        <f t="shared" si="5"/>
        <v/>
      </c>
      <c r="AB26" s="153">
        <f t="shared" si="6"/>
        <v>0</v>
      </c>
      <c r="AC26" s="153">
        <f t="shared" si="7"/>
        <v>0</v>
      </c>
      <c r="AD26" s="258">
        <f t="shared" si="14"/>
        <v>0</v>
      </c>
      <c r="AE26"/>
      <c r="AF26" s="166">
        <f t="shared" si="24"/>
        <v>0</v>
      </c>
      <c r="AG26" s="167">
        <f t="shared" si="25"/>
        <v>0</v>
      </c>
      <c r="AH26" s="256" t="str">
        <f t="shared" si="10"/>
        <v/>
      </c>
      <c r="AI26" s="99"/>
      <c r="AJ26" s="68" t="str">
        <f>IF(AA26="","",SMALL(AH$5:AH$36,ROWS(AB$5:AB26)))</f>
        <v/>
      </c>
      <c r="AK26" s="274" t="str">
        <f>IF(AJ26="","",IF(AND(AN25=AN26,AO25=AO26),AK25,$AK$5+21))</f>
        <v/>
      </c>
      <c r="AL26" s="85" t="str">
        <f t="shared" si="1"/>
        <v/>
      </c>
      <c r="AM26" s="337" t="str">
        <f t="shared" si="2"/>
        <v/>
      </c>
      <c r="AN26" s="205" t="str">
        <f t="shared" si="3"/>
        <v/>
      </c>
      <c r="AO26" s="372" t="str">
        <f t="shared" si="4"/>
        <v/>
      </c>
      <c r="AP26" s="113"/>
    </row>
    <row r="27" spans="1:42" ht="23.1" customHeight="1">
      <c r="A27" s="7">
        <v>23</v>
      </c>
      <c r="B27" s="417"/>
      <c r="C27" s="270"/>
      <c r="D27" s="354"/>
      <c r="E27" s="435"/>
      <c r="G27" s="438">
        <v>23</v>
      </c>
      <c r="H27" s="503">
        <v>12</v>
      </c>
      <c r="I27" s="45" t="str">
        <f t="shared" si="0"/>
        <v/>
      </c>
      <c r="J27" s="45">
        <f t="shared" ref="J27" si="48">IF(K27+K28=0,0,IF(K27=K28,2,IF(K27&lt;K28,1,3)))</f>
        <v>0</v>
      </c>
      <c r="K27" s="150"/>
      <c r="L27" s="8">
        <f t="shared" ref="L27" si="49">SUM(K27-K28)</f>
        <v>0</v>
      </c>
      <c r="M27" s="13"/>
      <c r="N27" s="491">
        <v>5</v>
      </c>
      <c r="O27" s="49" t="str">
        <f>IF(K17=K18," ",IF(K17&lt;K18,I17,I18))</f>
        <v xml:space="preserve"> </v>
      </c>
      <c r="P27" s="124">
        <f>IF(Q27+Q28=0,0,IF(Q27=Q28,2,IF(Q27&lt;Q28,1,3)))</f>
        <v>0</v>
      </c>
      <c r="Q27" s="150"/>
      <c r="R27" s="71">
        <f t="shared" ref="R27" si="50">SUM(Q27-Q28)</f>
        <v>0</v>
      </c>
      <c r="S27" s="1"/>
      <c r="T27" s="491">
        <v>13</v>
      </c>
      <c r="U27" s="19" t="str">
        <f>IF(Q33=Q34," ",IF(Q33&gt;Q34,O33,O34))</f>
        <v xml:space="preserve"> </v>
      </c>
      <c r="V27" s="40">
        <f>IF(W27+W28=0,0,IF(W27=W28,2,IF(W27&lt;W28,1,3)))</f>
        <v>0</v>
      </c>
      <c r="W27" s="150"/>
      <c r="X27" s="8">
        <f t="shared" ref="X27" si="51">SUM(W27-W28)</f>
        <v>0</v>
      </c>
      <c r="Y27" s="218"/>
      <c r="Z27" s="15">
        <v>23</v>
      </c>
      <c r="AA27" s="181" t="str">
        <f t="shared" si="5"/>
        <v/>
      </c>
      <c r="AB27" s="153">
        <f t="shared" si="6"/>
        <v>0</v>
      </c>
      <c r="AC27" s="153">
        <f t="shared" si="7"/>
        <v>0</v>
      </c>
      <c r="AD27" s="258">
        <f t="shared" si="14"/>
        <v>0</v>
      </c>
      <c r="AE27"/>
      <c r="AF27" s="166">
        <f t="shared" si="24"/>
        <v>0</v>
      </c>
      <c r="AG27" s="167">
        <f t="shared" si="25"/>
        <v>0</v>
      </c>
      <c r="AH27" s="256" t="str">
        <f t="shared" si="10"/>
        <v/>
      </c>
      <c r="AI27" s="99"/>
      <c r="AJ27" s="68" t="str">
        <f>IF(AA27="","",SMALL(AH$5:AH$36,ROWS(AB$5:AB27)))</f>
        <v/>
      </c>
      <c r="AK27" s="70" t="str">
        <f>IF(AJ27="","",IF(AND(AN26=AN27,AO26=AO27),AK26,$AK$5+22))</f>
        <v/>
      </c>
      <c r="AL27" s="85" t="str">
        <f t="shared" si="1"/>
        <v/>
      </c>
      <c r="AM27" s="337" t="str">
        <f t="shared" si="2"/>
        <v/>
      </c>
      <c r="AN27" s="205" t="str">
        <f t="shared" si="3"/>
        <v/>
      </c>
      <c r="AO27" s="372" t="str">
        <f t="shared" si="4"/>
        <v/>
      </c>
      <c r="AP27" s="113"/>
    </row>
    <row r="28" spans="1:42" ht="23.1" customHeight="1" thickBot="1">
      <c r="A28" s="7">
        <v>24</v>
      </c>
      <c r="B28" s="419"/>
      <c r="C28" s="267"/>
      <c r="D28" s="367"/>
      <c r="E28" s="435"/>
      <c r="G28" s="438">
        <v>24</v>
      </c>
      <c r="H28" s="504"/>
      <c r="I28" s="65" t="str">
        <f t="shared" si="0"/>
        <v/>
      </c>
      <c r="J28" s="46">
        <f t="shared" ref="J28" si="52">IF(K27+K28=0,0,IF(K27=K28,2,IF(K27&gt;K28,1,3)))</f>
        <v>0</v>
      </c>
      <c r="K28" s="151"/>
      <c r="L28" s="9">
        <f t="shared" ref="L28" si="53">SUM(K28-K27)</f>
        <v>0</v>
      </c>
      <c r="M28" s="13"/>
      <c r="N28" s="492"/>
      <c r="O28" s="74" t="str">
        <f>IF(K19=K20," ",IF(K19&lt;K20,I19,I20))</f>
        <v xml:space="preserve"> </v>
      </c>
      <c r="P28" s="73">
        <f>IF(Q27+Q28=0,0,IF(Q27=Q28,2,IF(Q27&gt;Q28,1,3)))</f>
        <v>0</v>
      </c>
      <c r="Q28" s="151"/>
      <c r="R28" s="9">
        <f t="shared" ref="R28" si="54">SUM(Q28-Q27)</f>
        <v>0</v>
      </c>
      <c r="S28" s="1"/>
      <c r="T28" s="492"/>
      <c r="U28" s="51" t="str">
        <f>IF(Q35=Q36," ",IF(Q35&gt;Q36,O35,O36))</f>
        <v xml:space="preserve"> </v>
      </c>
      <c r="V28" s="137">
        <f>IF(W27+W28=0,0,IF(W27=W28,2,IF(W27&gt;W28,1,3)))</f>
        <v>0</v>
      </c>
      <c r="W28" s="151"/>
      <c r="X28" s="66">
        <f t="shared" ref="X28" si="55">SUM(W28-W27)</f>
        <v>0</v>
      </c>
      <c r="Y28" s="218"/>
      <c r="Z28" s="15">
        <v>24</v>
      </c>
      <c r="AA28" s="181" t="str">
        <f t="shared" si="5"/>
        <v/>
      </c>
      <c r="AB28" s="153">
        <f t="shared" si="6"/>
        <v>0</v>
      </c>
      <c r="AC28" s="153">
        <f t="shared" si="7"/>
        <v>0</v>
      </c>
      <c r="AD28" s="258">
        <f t="shared" si="14"/>
        <v>0</v>
      </c>
      <c r="AE28"/>
      <c r="AF28" s="166">
        <f t="shared" si="24"/>
        <v>0</v>
      </c>
      <c r="AG28" s="167">
        <f t="shared" si="25"/>
        <v>0</v>
      </c>
      <c r="AH28" s="256" t="str">
        <f t="shared" si="10"/>
        <v/>
      </c>
      <c r="AI28" s="99"/>
      <c r="AJ28" s="68" t="str">
        <f>IF(AA28="","",SMALL(AH$5:AH$36,ROWS(AB$5:AB28)))</f>
        <v/>
      </c>
      <c r="AK28" s="274" t="str">
        <f>IF(AJ28="","",IF(AND(AN27=AN28,AO27=AO28),AK27,$AK$5+23))</f>
        <v/>
      </c>
      <c r="AL28" s="85" t="str">
        <f t="shared" si="1"/>
        <v/>
      </c>
      <c r="AM28" s="337" t="str">
        <f t="shared" si="2"/>
        <v/>
      </c>
      <c r="AN28" s="205" t="str">
        <f t="shared" si="3"/>
        <v/>
      </c>
      <c r="AO28" s="372" t="str">
        <f t="shared" si="4"/>
        <v/>
      </c>
      <c r="AP28" s="113"/>
    </row>
    <row r="29" spans="1:42" ht="23.1" customHeight="1">
      <c r="A29" s="7">
        <v>25</v>
      </c>
      <c r="B29" s="417"/>
      <c r="C29" s="270"/>
      <c r="D29" s="354"/>
      <c r="E29" s="435"/>
      <c r="G29" s="438">
        <v>25</v>
      </c>
      <c r="H29" s="503">
        <v>13</v>
      </c>
      <c r="I29" s="45" t="str">
        <f t="shared" si="0"/>
        <v/>
      </c>
      <c r="J29" s="45">
        <f t="shared" ref="J29" si="56">IF(K29+K30=0,0,IF(K29=K30,2,IF(K29&lt;K30,1,3)))</f>
        <v>0</v>
      </c>
      <c r="K29" s="150"/>
      <c r="L29" s="8">
        <f t="shared" ref="L29" si="57">SUM(K29-K30)</f>
        <v>0</v>
      </c>
      <c r="M29" s="13"/>
      <c r="N29" s="491">
        <v>4</v>
      </c>
      <c r="O29" s="49" t="str">
        <f>IF(K21=K22," ",IF(K21&lt;K22,I21,I22))</f>
        <v xml:space="preserve"> </v>
      </c>
      <c r="P29" s="124">
        <f>IF(Q29+Q30=0,0,IF(Q29=Q30,2,IF(Q29&lt;Q30,1,3)))</f>
        <v>0</v>
      </c>
      <c r="Q29" s="150"/>
      <c r="R29" s="71">
        <f t="shared" ref="R29" si="58">SUM(Q29-Q30)</f>
        <v>0</v>
      </c>
      <c r="S29" s="1"/>
      <c r="T29" s="491">
        <v>12</v>
      </c>
      <c r="U29" s="49" t="str">
        <f>IF(Q21=Q22," ",IF(Q21&lt;Q22,O21,O22))</f>
        <v xml:space="preserve"> </v>
      </c>
      <c r="V29" s="40">
        <f>IF(W29+W30=0,0,IF(W29=W30,2,IF(W29&lt;W30,1,3)))</f>
        <v>0</v>
      </c>
      <c r="W29" s="150"/>
      <c r="X29" s="8">
        <f t="shared" ref="X29" si="59">SUM(W29-W30)</f>
        <v>0</v>
      </c>
      <c r="Y29" s="218"/>
      <c r="Z29" s="15">
        <v>25</v>
      </c>
      <c r="AA29" s="181" t="str">
        <f t="shared" si="5"/>
        <v/>
      </c>
      <c r="AB29" s="153">
        <f t="shared" si="6"/>
        <v>0</v>
      </c>
      <c r="AC29" s="153">
        <f t="shared" si="7"/>
        <v>0</v>
      </c>
      <c r="AD29" s="258">
        <f t="shared" si="14"/>
        <v>0</v>
      </c>
      <c r="AE29"/>
      <c r="AF29" s="166">
        <f t="shared" si="24"/>
        <v>0</v>
      </c>
      <c r="AG29" s="167">
        <f t="shared" si="25"/>
        <v>0</v>
      </c>
      <c r="AH29" s="256" t="str">
        <f t="shared" si="10"/>
        <v/>
      </c>
      <c r="AI29" s="99"/>
      <c r="AJ29" s="68" t="str">
        <f>IF(AA29="","",SMALL(AH$5:AH$36,ROWS(AB$5:AB29)))</f>
        <v/>
      </c>
      <c r="AK29" s="70" t="str">
        <f>IF(AJ29="","",IF(AND(AN28=AN29,AO28=AO29),AK28,$AK$5+24))</f>
        <v/>
      </c>
      <c r="AL29" s="85" t="str">
        <f t="shared" si="1"/>
        <v/>
      </c>
      <c r="AM29" s="337" t="str">
        <f t="shared" si="2"/>
        <v/>
      </c>
      <c r="AN29" s="205" t="str">
        <f t="shared" si="3"/>
        <v/>
      </c>
      <c r="AO29" s="372" t="str">
        <f t="shared" si="4"/>
        <v/>
      </c>
      <c r="AP29" s="113"/>
    </row>
    <row r="30" spans="1:42" ht="23.1" customHeight="1" thickBot="1">
      <c r="A30" s="7">
        <v>26</v>
      </c>
      <c r="B30" s="419"/>
      <c r="C30" s="267"/>
      <c r="D30" s="367"/>
      <c r="E30" s="435"/>
      <c r="G30" s="438">
        <v>26</v>
      </c>
      <c r="H30" s="504"/>
      <c r="I30" s="65" t="str">
        <f t="shared" si="0"/>
        <v/>
      </c>
      <c r="J30" s="46">
        <f t="shared" ref="J30" si="60">IF(K29+K30=0,0,IF(K29=K30,2,IF(K29&gt;K30,1,3)))</f>
        <v>0</v>
      </c>
      <c r="K30" s="151"/>
      <c r="L30" s="9">
        <f t="shared" ref="L30" si="61">SUM(K30-K29)</f>
        <v>0</v>
      </c>
      <c r="M30" s="13"/>
      <c r="N30" s="492"/>
      <c r="O30" s="74" t="str">
        <f>IF(K23=K24," ",IF(K23&lt;K24,I23,I24))</f>
        <v xml:space="preserve"> </v>
      </c>
      <c r="P30" s="73">
        <f>IF(Q29+Q30=0,0,IF(Q29=Q30,2,IF(Q29&gt;Q30,1,3)))</f>
        <v>0</v>
      </c>
      <c r="Q30" s="151"/>
      <c r="R30" s="9">
        <f t="shared" ref="R30" si="62">SUM(Q30-Q29)</f>
        <v>0</v>
      </c>
      <c r="S30" s="1"/>
      <c r="T30" s="492"/>
      <c r="U30" s="67" t="str">
        <f>IF(Q23=Q24," ",IF(Q23&lt;Q24,O23,O24))</f>
        <v xml:space="preserve"> </v>
      </c>
      <c r="V30" s="137">
        <f>IF(W29+W30=0,0,IF(W29=W30,2,IF(W29&gt;W30,1,3)))</f>
        <v>0</v>
      </c>
      <c r="W30" s="151"/>
      <c r="X30" s="66">
        <f t="shared" ref="X30" si="63">SUM(W30-W29)</f>
        <v>0</v>
      </c>
      <c r="Y30" s="218"/>
      <c r="Z30" s="15">
        <v>26</v>
      </c>
      <c r="AA30" s="181" t="str">
        <f t="shared" si="5"/>
        <v/>
      </c>
      <c r="AB30" s="153">
        <f t="shared" si="6"/>
        <v>0</v>
      </c>
      <c r="AC30" s="153">
        <f t="shared" si="7"/>
        <v>0</v>
      </c>
      <c r="AD30" s="258">
        <f t="shared" si="14"/>
        <v>0</v>
      </c>
      <c r="AE30"/>
      <c r="AF30" s="166">
        <f t="shared" si="24"/>
        <v>0</v>
      </c>
      <c r="AG30" s="167">
        <f t="shared" si="25"/>
        <v>0</v>
      </c>
      <c r="AH30" s="256" t="str">
        <f t="shared" si="10"/>
        <v/>
      </c>
      <c r="AI30" s="99"/>
      <c r="AJ30" s="68" t="str">
        <f>IF(AA30="","",SMALL(AH$5:AH$36,ROWS(AB$5:AB30)))</f>
        <v/>
      </c>
      <c r="AK30" s="274" t="str">
        <f>IF(AJ30="","",IF(AND(AN29=AN30,AO29=AO30),AK29,$AK$5+25))</f>
        <v/>
      </c>
      <c r="AL30" s="85" t="str">
        <f t="shared" si="1"/>
        <v/>
      </c>
      <c r="AM30" s="337" t="str">
        <f t="shared" si="2"/>
        <v/>
      </c>
      <c r="AN30" s="205" t="str">
        <f t="shared" si="3"/>
        <v/>
      </c>
      <c r="AO30" s="372" t="str">
        <f t="shared" si="4"/>
        <v/>
      </c>
      <c r="AP30" s="113"/>
    </row>
    <row r="31" spans="1:42" ht="23.1" customHeight="1">
      <c r="A31" s="7">
        <v>27</v>
      </c>
      <c r="B31" s="417"/>
      <c r="C31" s="270"/>
      <c r="D31" s="354"/>
      <c r="E31" s="435"/>
      <c r="G31" s="438">
        <v>27</v>
      </c>
      <c r="H31" s="503">
        <v>14</v>
      </c>
      <c r="I31" s="45" t="str">
        <f t="shared" si="0"/>
        <v/>
      </c>
      <c r="J31" s="45">
        <f t="shared" ref="J31" si="64">IF(K31+K32=0,0,IF(K31=K32,2,IF(K31&lt;K32,1,3)))</f>
        <v>0</v>
      </c>
      <c r="K31" s="150"/>
      <c r="L31" s="8">
        <f t="shared" ref="L31" si="65">SUM(K31-K32)</f>
        <v>0</v>
      </c>
      <c r="M31" s="13"/>
      <c r="N31" s="491">
        <v>3</v>
      </c>
      <c r="O31" s="49" t="str">
        <f>IF(K25=K26," ",IF(K25&lt;K26,I25,I26))</f>
        <v xml:space="preserve"> </v>
      </c>
      <c r="P31" s="124">
        <f>IF(Q31+Q32=0,0,IF(Q31=Q32,2,IF(Q31&lt;Q32,1,3)))</f>
        <v>0</v>
      </c>
      <c r="Q31" s="150"/>
      <c r="R31" s="71">
        <f t="shared" ref="R31" si="66">SUM(Q31-Q32)</f>
        <v>0</v>
      </c>
      <c r="S31" s="1"/>
      <c r="T31" s="491">
        <v>11</v>
      </c>
      <c r="U31" s="49" t="str">
        <f>IF(Q25=Q26," ",IF(Q25&lt;Q26,O25,O26))</f>
        <v xml:space="preserve"> </v>
      </c>
      <c r="V31" s="40">
        <f>IF(W31+W32=0,0,IF(W31=W32,2,IF(W31&lt;W32,1,3)))</f>
        <v>0</v>
      </c>
      <c r="W31" s="150"/>
      <c r="X31" s="8">
        <f t="shared" ref="X31" si="67">SUM(W31-W32)</f>
        <v>0</v>
      </c>
      <c r="Y31" s="218"/>
      <c r="Z31" s="15">
        <v>27</v>
      </c>
      <c r="AA31" s="181" t="str">
        <f t="shared" si="5"/>
        <v/>
      </c>
      <c r="AB31" s="153">
        <f t="shared" si="6"/>
        <v>0</v>
      </c>
      <c r="AC31" s="153">
        <f t="shared" si="7"/>
        <v>0</v>
      </c>
      <c r="AD31" s="258">
        <f t="shared" si="14"/>
        <v>0</v>
      </c>
      <c r="AE31"/>
      <c r="AF31" s="166">
        <f t="shared" si="24"/>
        <v>0</v>
      </c>
      <c r="AG31" s="167">
        <f t="shared" si="25"/>
        <v>0</v>
      </c>
      <c r="AH31" s="256" t="str">
        <f t="shared" si="10"/>
        <v/>
      </c>
      <c r="AI31" s="99"/>
      <c r="AJ31" s="68" t="str">
        <f>IF(AA31="","",SMALL(AH$5:AH$36,ROWS(AB$5:AB31)))</f>
        <v/>
      </c>
      <c r="AK31" s="70" t="str">
        <f>IF(AJ31="","",IF(AND(AN30=AN31,AO30=AO31),AK30,$AK$5+26))</f>
        <v/>
      </c>
      <c r="AL31" s="85" t="str">
        <f t="shared" si="1"/>
        <v/>
      </c>
      <c r="AM31" s="337" t="str">
        <f t="shared" si="2"/>
        <v/>
      </c>
      <c r="AN31" s="205" t="str">
        <f t="shared" si="3"/>
        <v/>
      </c>
      <c r="AO31" s="372" t="str">
        <f t="shared" si="4"/>
        <v/>
      </c>
      <c r="AP31" s="113"/>
    </row>
    <row r="32" spans="1:42" ht="23.1" customHeight="1" thickBot="1">
      <c r="A32" s="7">
        <v>28</v>
      </c>
      <c r="B32" s="419"/>
      <c r="C32" s="267"/>
      <c r="D32" s="367"/>
      <c r="E32" s="435"/>
      <c r="G32" s="438">
        <v>28</v>
      </c>
      <c r="H32" s="504"/>
      <c r="I32" s="65" t="str">
        <f t="shared" si="0"/>
        <v/>
      </c>
      <c r="J32" s="46">
        <f t="shared" ref="J32" si="68">IF(K31+K32=0,0,IF(K31=K32,2,IF(K31&gt;K32,1,3)))</f>
        <v>0</v>
      </c>
      <c r="K32" s="151"/>
      <c r="L32" s="9">
        <f t="shared" ref="L32" si="69">SUM(K32-K31)</f>
        <v>0</v>
      </c>
      <c r="M32" s="13"/>
      <c r="N32" s="492"/>
      <c r="O32" s="74" t="str">
        <f>IF(K27=K28," ",IF(K27&lt;K28,I27,I28))</f>
        <v xml:space="preserve"> </v>
      </c>
      <c r="P32" s="73">
        <f>IF(Q31+Q32=0,0,IF(Q31=Q32,2,IF(Q31&gt;Q32,1,3)))</f>
        <v>0</v>
      </c>
      <c r="Q32" s="151"/>
      <c r="R32" s="9">
        <f t="shared" ref="R32" si="70">SUM(Q32-Q31)</f>
        <v>0</v>
      </c>
      <c r="S32" s="1"/>
      <c r="T32" s="492"/>
      <c r="U32" s="67" t="str">
        <f>IF(Q27=Q28," ",IF(Q27&lt;Q28,O27,O28))</f>
        <v xml:space="preserve"> </v>
      </c>
      <c r="V32" s="137">
        <f>IF(W31+W32=0,0,IF(W31=W32,2,IF(W31&gt;W32,1,3)))</f>
        <v>0</v>
      </c>
      <c r="W32" s="151"/>
      <c r="X32" s="66">
        <f t="shared" ref="X32" si="71">SUM(W32-W31)</f>
        <v>0</v>
      </c>
      <c r="Y32" s="218"/>
      <c r="Z32" s="15">
        <v>28</v>
      </c>
      <c r="AA32" s="181" t="str">
        <f t="shared" si="5"/>
        <v/>
      </c>
      <c r="AB32" s="153">
        <f t="shared" si="6"/>
        <v>0</v>
      </c>
      <c r="AC32" s="153">
        <f t="shared" si="7"/>
        <v>0</v>
      </c>
      <c r="AD32" s="258">
        <f t="shared" si="14"/>
        <v>0</v>
      </c>
      <c r="AE32"/>
      <c r="AF32" s="166">
        <f t="shared" si="24"/>
        <v>0</v>
      </c>
      <c r="AG32" s="167">
        <f t="shared" si="25"/>
        <v>0</v>
      </c>
      <c r="AH32" s="256" t="str">
        <f t="shared" si="10"/>
        <v/>
      </c>
      <c r="AI32" s="99"/>
      <c r="AJ32" s="68" t="str">
        <f>IF(AA32="","",SMALL(AH$5:AH$36,ROWS(AB$5:AB32)))</f>
        <v/>
      </c>
      <c r="AK32" s="274" t="str">
        <f>IF(AJ32="","",IF(AND(AN31=AN32,AO31=AO32),AK31,$AK$5+27))</f>
        <v/>
      </c>
      <c r="AL32" s="85" t="str">
        <f t="shared" si="1"/>
        <v/>
      </c>
      <c r="AM32" s="337" t="str">
        <f t="shared" si="2"/>
        <v/>
      </c>
      <c r="AN32" s="205" t="str">
        <f t="shared" si="3"/>
        <v/>
      </c>
      <c r="AO32" s="372" t="str">
        <f t="shared" si="4"/>
        <v/>
      </c>
      <c r="AP32" s="113"/>
    </row>
    <row r="33" spans="1:42" ht="23.1" customHeight="1">
      <c r="A33" s="7">
        <v>29</v>
      </c>
      <c r="B33" s="417"/>
      <c r="C33" s="270"/>
      <c r="D33" s="354"/>
      <c r="E33" s="435"/>
      <c r="G33" s="438">
        <v>29</v>
      </c>
      <c r="H33" s="503">
        <v>15</v>
      </c>
      <c r="I33" s="45" t="str">
        <f t="shared" si="0"/>
        <v/>
      </c>
      <c r="J33" s="45">
        <f t="shared" ref="J33" si="72">IF(K33+K34=0,0,IF(K33=K34,2,IF(K33&lt;K34,1,3)))</f>
        <v>0</v>
      </c>
      <c r="K33" s="150"/>
      <c r="L33" s="8">
        <f t="shared" ref="L33" si="73">SUM(K33-K34)</f>
        <v>0</v>
      </c>
      <c r="M33" s="13"/>
      <c r="N33" s="491">
        <v>2</v>
      </c>
      <c r="O33" s="49" t="str">
        <f>IF(K29=K30," ",IF(K29&lt;K30,I29,I30))</f>
        <v xml:space="preserve"> </v>
      </c>
      <c r="P33" s="124">
        <f>IF(Q33+Q34=0,0,IF(Q33=Q34,2,IF(Q33&lt;Q34,1,3)))</f>
        <v>0</v>
      </c>
      <c r="Q33" s="150"/>
      <c r="R33" s="71">
        <f t="shared" ref="R33" si="74">SUM(Q33-Q34)</f>
        <v>0</v>
      </c>
      <c r="S33" s="1"/>
      <c r="T33" s="491">
        <v>10</v>
      </c>
      <c r="U33" s="49" t="str">
        <f>IF(Q29=Q30," ",IF(Q29&lt;Q30,O29,O30))</f>
        <v xml:space="preserve"> </v>
      </c>
      <c r="V33" s="40">
        <f>IF(W33+W34=0,0,IF(W33=W34,2,IF(W33&lt;W34,1,3)))</f>
        <v>0</v>
      </c>
      <c r="W33" s="150"/>
      <c r="X33" s="8">
        <f t="shared" ref="X33" si="75">SUM(W33-W34)</f>
        <v>0</v>
      </c>
      <c r="Y33" s="218"/>
      <c r="Z33" s="15">
        <v>29</v>
      </c>
      <c r="AA33" s="181" t="str">
        <f t="shared" si="5"/>
        <v/>
      </c>
      <c r="AB33" s="153">
        <f t="shared" si="6"/>
        <v>0</v>
      </c>
      <c r="AC33" s="153">
        <f t="shared" si="7"/>
        <v>0</v>
      </c>
      <c r="AD33" s="258">
        <f t="shared" si="14"/>
        <v>0</v>
      </c>
      <c r="AE33"/>
      <c r="AF33" s="166">
        <f t="shared" si="24"/>
        <v>0</v>
      </c>
      <c r="AG33" s="167">
        <f t="shared" si="25"/>
        <v>0</v>
      </c>
      <c r="AH33" s="256" t="str">
        <f t="shared" si="10"/>
        <v/>
      </c>
      <c r="AI33" s="99"/>
      <c r="AJ33" s="68" t="str">
        <f>IF(AA33="","",SMALL(AH$5:AH$36,ROWS(AB$5:AB33)))</f>
        <v/>
      </c>
      <c r="AK33" s="70" t="str">
        <f>IF(AJ33="","",IF(AND(AN32=AN33,AO32=AO33),AK32,$AK$5+28))</f>
        <v/>
      </c>
      <c r="AL33" s="85" t="str">
        <f t="shared" si="1"/>
        <v/>
      </c>
      <c r="AM33" s="337" t="str">
        <f t="shared" si="2"/>
        <v/>
      </c>
      <c r="AN33" s="205" t="str">
        <f t="shared" si="3"/>
        <v/>
      </c>
      <c r="AO33" s="372" t="str">
        <f t="shared" si="4"/>
        <v/>
      </c>
      <c r="AP33" s="113"/>
    </row>
    <row r="34" spans="1:42" ht="23.1" customHeight="1" thickBot="1">
      <c r="A34" s="7">
        <v>30</v>
      </c>
      <c r="B34" s="419"/>
      <c r="C34" s="267"/>
      <c r="D34" s="367"/>
      <c r="E34" s="435"/>
      <c r="G34" s="438">
        <v>30</v>
      </c>
      <c r="H34" s="504"/>
      <c r="I34" s="65" t="str">
        <f t="shared" si="0"/>
        <v/>
      </c>
      <c r="J34" s="46">
        <f t="shared" ref="J34" si="76">IF(K33+K34=0,0,IF(K33=K34,2,IF(K33&gt;K34,1,3)))</f>
        <v>0</v>
      </c>
      <c r="K34" s="151"/>
      <c r="L34" s="9">
        <f t="shared" ref="L34" si="77">SUM(K34-K33)</f>
        <v>0</v>
      </c>
      <c r="M34" s="13"/>
      <c r="N34" s="492"/>
      <c r="O34" s="74" t="str">
        <f>IF(K31=K32," ",IF(K31&lt;K32,I31,I32))</f>
        <v xml:space="preserve"> </v>
      </c>
      <c r="P34" s="73">
        <f>IF(Q33+Q34=0,0,IF(Q33=Q34,2,IF(Q33&gt;Q34,1,3)))</f>
        <v>0</v>
      </c>
      <c r="Q34" s="151"/>
      <c r="R34" s="9">
        <f t="shared" ref="R34" si="78">SUM(Q34-Q33)</f>
        <v>0</v>
      </c>
      <c r="S34" s="1"/>
      <c r="T34" s="492"/>
      <c r="U34" s="67" t="str">
        <f>IF(Q31=Q32," ",IF(Q31&lt;Q32,O31,O32))</f>
        <v xml:space="preserve"> </v>
      </c>
      <c r="V34" s="137">
        <f>IF(W33+W34=0,0,IF(W33=W34,2,IF(W33&gt;W34,1,3)))</f>
        <v>0</v>
      </c>
      <c r="W34" s="151"/>
      <c r="X34" s="66">
        <f t="shared" ref="X34" si="79">SUM(W34-W33)</f>
        <v>0</v>
      </c>
      <c r="Y34" s="218"/>
      <c r="Z34" s="15">
        <v>30</v>
      </c>
      <c r="AA34" s="181" t="str">
        <f t="shared" si="5"/>
        <v/>
      </c>
      <c r="AB34" s="153">
        <f t="shared" si="6"/>
        <v>0</v>
      </c>
      <c r="AC34" s="153">
        <f t="shared" si="7"/>
        <v>0</v>
      </c>
      <c r="AD34" s="258">
        <f t="shared" si="14"/>
        <v>0</v>
      </c>
      <c r="AE34"/>
      <c r="AF34" s="166">
        <f t="shared" si="24"/>
        <v>0</v>
      </c>
      <c r="AG34" s="167">
        <f t="shared" si="25"/>
        <v>0</v>
      </c>
      <c r="AH34" s="256" t="str">
        <f t="shared" si="10"/>
        <v/>
      </c>
      <c r="AI34" s="99"/>
      <c r="AJ34" s="68" t="str">
        <f>IF(AA34="","",SMALL(AH$5:AH$36,ROWS(AB$5:AB34)))</f>
        <v/>
      </c>
      <c r="AK34" s="274" t="str">
        <f>IF(AJ34="","",IF(AND(AN33=AN34,AO33=AO34),AK33,$AK$5+29))</f>
        <v/>
      </c>
      <c r="AL34" s="85" t="str">
        <f t="shared" si="1"/>
        <v/>
      </c>
      <c r="AM34" s="337" t="str">
        <f t="shared" si="2"/>
        <v/>
      </c>
      <c r="AN34" s="205" t="str">
        <f t="shared" si="3"/>
        <v/>
      </c>
      <c r="AO34" s="372" t="str">
        <f t="shared" si="4"/>
        <v/>
      </c>
      <c r="AP34" s="113"/>
    </row>
    <row r="35" spans="1:42" ht="23.1" customHeight="1">
      <c r="A35" s="7">
        <v>31</v>
      </c>
      <c r="B35" s="417"/>
      <c r="C35" s="270"/>
      <c r="D35" s="354"/>
      <c r="E35" s="435"/>
      <c r="G35" s="438">
        <v>31</v>
      </c>
      <c r="H35" s="503">
        <v>16</v>
      </c>
      <c r="I35" s="45" t="str">
        <f t="shared" si="0"/>
        <v/>
      </c>
      <c r="J35" s="45">
        <f t="shared" ref="J35" si="80">IF(K35+K36=0,0,IF(K35=K36,2,IF(K35&lt;K36,1,3)))</f>
        <v>0</v>
      </c>
      <c r="K35" s="150"/>
      <c r="L35" s="8">
        <f t="shared" ref="L35" si="81">SUM(K35-K36)</f>
        <v>0</v>
      </c>
      <c r="M35" s="13"/>
      <c r="N35" s="491">
        <v>1</v>
      </c>
      <c r="O35" s="49" t="str">
        <f>IF(K33=K34," ",IF(K33&lt;K34,I33,I34))</f>
        <v xml:space="preserve"> </v>
      </c>
      <c r="P35" s="124">
        <f>IF(Q35+Q36=0,0,IF(Q35=Q36,2,IF(Q35&lt;Q36,1,3)))</f>
        <v>0</v>
      </c>
      <c r="Q35" s="150"/>
      <c r="R35" s="71">
        <f t="shared" ref="R35" si="82">SUM(Q35-Q36)</f>
        <v>0</v>
      </c>
      <c r="S35" s="1"/>
      <c r="T35" s="491">
        <v>9</v>
      </c>
      <c r="U35" s="49" t="str">
        <f>IF(Q33=Q34," ",IF(Q33&lt;Q34,O33,O34))</f>
        <v xml:space="preserve"> </v>
      </c>
      <c r="V35" s="40">
        <f>IF(W35+W36=0,0,IF(W35=W36,2,IF(W35&lt;W36,1,3)))</f>
        <v>0</v>
      </c>
      <c r="W35" s="150"/>
      <c r="X35" s="8">
        <f t="shared" ref="X35" si="83">SUM(W35-W36)</f>
        <v>0</v>
      </c>
      <c r="Y35" s="218"/>
      <c r="Z35" s="15">
        <v>31</v>
      </c>
      <c r="AA35" s="181" t="str">
        <f t="shared" si="5"/>
        <v/>
      </c>
      <c r="AB35" s="153">
        <f t="shared" si="6"/>
        <v>0</v>
      </c>
      <c r="AC35" s="153">
        <f t="shared" si="7"/>
        <v>0</v>
      </c>
      <c r="AD35" s="258">
        <f t="shared" si="14"/>
        <v>0</v>
      </c>
      <c r="AE35"/>
      <c r="AF35" s="166">
        <f t="shared" si="24"/>
        <v>0</v>
      </c>
      <c r="AG35" s="167">
        <f t="shared" si="25"/>
        <v>0</v>
      </c>
      <c r="AH35" s="256" t="str">
        <f t="shared" si="10"/>
        <v/>
      </c>
      <c r="AI35" s="99"/>
      <c r="AJ35" s="68" t="str">
        <f>IF(AA35="","",SMALL(AH$5:AH$36,ROWS(AB$5:AB35)))</f>
        <v/>
      </c>
      <c r="AK35" s="70" t="str">
        <f>IF(AJ35="","",IF(AND(AN34=AN35,AO34=AO35),AK34,$AK$5+30))</f>
        <v/>
      </c>
      <c r="AL35" s="85" t="str">
        <f t="shared" si="1"/>
        <v/>
      </c>
      <c r="AM35" s="337" t="str">
        <f t="shared" si="2"/>
        <v/>
      </c>
      <c r="AN35" s="205" t="str">
        <f t="shared" si="3"/>
        <v/>
      </c>
      <c r="AO35" s="372" t="str">
        <f t="shared" si="4"/>
        <v/>
      </c>
      <c r="AP35" s="113"/>
    </row>
    <row r="36" spans="1:42" ht="23.1" customHeight="1" thickBot="1">
      <c r="A36" s="10">
        <v>32</v>
      </c>
      <c r="B36" s="420"/>
      <c r="C36" s="271"/>
      <c r="D36" s="353"/>
      <c r="E36" s="436"/>
      <c r="G36" s="439">
        <v>32</v>
      </c>
      <c r="H36" s="504"/>
      <c r="I36" s="65" t="str">
        <f t="shared" si="0"/>
        <v/>
      </c>
      <c r="J36" s="46">
        <f t="shared" ref="J36" si="84">IF(K35+K36=0,0,IF(K35=K36,2,IF(K35&gt;K36,1,3)))</f>
        <v>0</v>
      </c>
      <c r="K36" s="151"/>
      <c r="L36" s="9">
        <f t="shared" ref="L36" si="85">SUM(K36-K35)</f>
        <v>0</v>
      </c>
      <c r="M36" s="13"/>
      <c r="N36" s="492"/>
      <c r="O36" s="74" t="str">
        <f>IF(K35=K36," ",IF(K35&lt;K36,I35,I36))</f>
        <v xml:space="preserve"> </v>
      </c>
      <c r="P36" s="73">
        <f>IF(Q35+Q36=0,0,IF(Q35=Q36,2,IF(Q35&gt;Q36,1,3)))</f>
        <v>0</v>
      </c>
      <c r="Q36" s="151"/>
      <c r="R36" s="9">
        <f t="shared" ref="R36" si="86">SUM(Q36-Q35)</f>
        <v>0</v>
      </c>
      <c r="S36" s="1"/>
      <c r="T36" s="492"/>
      <c r="U36" s="74" t="str">
        <f>IF(Q35=Q36," ",IF(Q35&lt;Q36,O35,O36))</f>
        <v xml:space="preserve"> </v>
      </c>
      <c r="V36" s="137">
        <f>IF(W35+W36=0,0,IF(W35=W36,2,IF(W35&gt;W36,1,3)))</f>
        <v>0</v>
      </c>
      <c r="W36" s="151"/>
      <c r="X36" s="66">
        <f t="shared" ref="X36" si="87">SUM(W36-W35)</f>
        <v>0</v>
      </c>
      <c r="Y36" s="218"/>
      <c r="Z36" s="39">
        <v>32</v>
      </c>
      <c r="AA36" s="9" t="str">
        <f t="shared" si="5"/>
        <v/>
      </c>
      <c r="AB36" s="153">
        <f t="shared" si="6"/>
        <v>0</v>
      </c>
      <c r="AC36" s="153">
        <f t="shared" si="7"/>
        <v>0</v>
      </c>
      <c r="AD36" s="258">
        <f t="shared" si="14"/>
        <v>0</v>
      </c>
      <c r="AE36"/>
      <c r="AF36" s="80">
        <f t="shared" si="24"/>
        <v>0</v>
      </c>
      <c r="AG36" s="175">
        <f t="shared" si="25"/>
        <v>0</v>
      </c>
      <c r="AH36" s="256" t="str">
        <f t="shared" si="10"/>
        <v/>
      </c>
      <c r="AI36" s="111"/>
      <c r="AJ36" s="204" t="str">
        <f>IF(AA36="","",SMALL(AH$5:AH$36,ROWS(AB$5:AB36)))</f>
        <v/>
      </c>
      <c r="AK36" s="204" t="str">
        <f>IF(AJ36="","",IF(AND(AN35=AN36,AO35=AO36),AK35,$AK$5+31))</f>
        <v/>
      </c>
      <c r="AL36" s="112" t="str">
        <f t="shared" si="1"/>
        <v/>
      </c>
      <c r="AM36" s="338" t="str">
        <f t="shared" si="2"/>
        <v/>
      </c>
      <c r="AN36" s="206" t="str">
        <f t="shared" si="3"/>
        <v/>
      </c>
      <c r="AO36" s="373" t="str">
        <f t="shared" si="4"/>
        <v/>
      </c>
      <c r="AP36" s="113"/>
    </row>
    <row r="37" spans="1:42" ht="23.1" customHeight="1">
      <c r="A37" s="163"/>
      <c r="B37" s="423"/>
      <c r="E37" s="443">
        <f>SUM(E5:E36)</f>
        <v>0</v>
      </c>
      <c r="F37" s="410"/>
      <c r="G37" s="218"/>
      <c r="I37" s="113"/>
      <c r="J37" s="407">
        <f>SUM(J5:J36)</f>
        <v>0</v>
      </c>
      <c r="K37" s="410">
        <f>SUM(K5:K36)</f>
        <v>0</v>
      </c>
      <c r="L37" s="407">
        <f>SUM(L5:L36)</f>
        <v>0</v>
      </c>
      <c r="M37" s="13"/>
      <c r="O37" s="113"/>
      <c r="P37" s="407">
        <f>SUM(P5:P36)</f>
        <v>0</v>
      </c>
      <c r="Q37" s="410">
        <f>SUM(Q5:Q36)</f>
        <v>0</v>
      </c>
      <c r="R37" s="407">
        <f>SUM(R5:R36)</f>
        <v>0</v>
      </c>
      <c r="S37" s="1"/>
      <c r="U37" s="407"/>
      <c r="V37" s="408">
        <f>SUM(V5:V36)</f>
        <v>0</v>
      </c>
      <c r="W37" s="410">
        <f>SUM(W5:W36)</f>
        <v>0</v>
      </c>
      <c r="X37" s="407">
        <f>SUM(X5:X36)</f>
        <v>0</v>
      </c>
      <c r="Y37" s="410">
        <f>SUM(K37+Q37+W37)</f>
        <v>0</v>
      </c>
      <c r="AA37" s="113"/>
      <c r="AB37" s="334">
        <f>SUM(AB5:AB36)</f>
        <v>0</v>
      </c>
      <c r="AC37" s="407">
        <f>SUM(AC5:AC36)</f>
        <v>0</v>
      </c>
      <c r="AD37" s="407">
        <f>SUM(AD5:AD36)</f>
        <v>0</v>
      </c>
      <c r="AE37" s="407"/>
      <c r="AF37" s="407">
        <f>SUM(AF5:AF36)</f>
        <v>0</v>
      </c>
      <c r="AG37" s="407">
        <f>SUM(AG5:AG36)</f>
        <v>0</v>
      </c>
      <c r="AH37" s="407"/>
      <c r="AI37" s="407"/>
      <c r="AJ37" s="407"/>
      <c r="AK37" s="407"/>
      <c r="AL37" s="407"/>
      <c r="AM37" s="333">
        <f>SUM(AM5:AM36)</f>
        <v>0</v>
      </c>
      <c r="AN37" s="407">
        <f>SUM(AN5:AN36)</f>
        <v>0</v>
      </c>
      <c r="AO37" s="407">
        <f>SUM(AO5:AO36)</f>
        <v>0</v>
      </c>
      <c r="AP37" s="113"/>
    </row>
    <row r="38" spans="1:42" ht="23.1" customHeight="1">
      <c r="A38" s="218"/>
      <c r="B38" s="410"/>
      <c r="C38" s="218"/>
      <c r="D38" s="218"/>
      <c r="E38" s="443">
        <v>528</v>
      </c>
      <c r="F38" s="410"/>
      <c r="G38" s="218"/>
      <c r="H38" s="347"/>
      <c r="I38" s="348"/>
      <c r="J38" s="311">
        <v>60</v>
      </c>
      <c r="K38" s="313"/>
      <c r="L38" s="408" t="str">
        <f>IF(L37=0,"OK",ERREUR)</f>
        <v>OK</v>
      </c>
      <c r="M38" s="349"/>
      <c r="N38" s="347"/>
      <c r="O38" s="311"/>
      <c r="P38" s="311">
        <v>60</v>
      </c>
      <c r="Q38" s="313"/>
      <c r="R38" s="408" t="str">
        <f>IF(R37=0,"OK",ERREUR)</f>
        <v>OK</v>
      </c>
      <c r="S38" s="313"/>
      <c r="T38" s="349"/>
      <c r="U38" s="311"/>
      <c r="V38" s="311">
        <v>60</v>
      </c>
      <c r="W38" s="313"/>
      <c r="X38" s="408" t="str">
        <f>IF(X37=0,"OK",ERREUR)</f>
        <v>OK</v>
      </c>
      <c r="Y38" s="313"/>
      <c r="Z38" s="313"/>
      <c r="AA38" s="311"/>
      <c r="AB38" s="334">
        <f>SUM(J38+P38+V38)</f>
        <v>180</v>
      </c>
      <c r="AC38" s="308" t="str">
        <f>IF(AC37=0,"OK",ERREUR)</f>
        <v>OK</v>
      </c>
      <c r="AD38" s="311"/>
      <c r="AE38" s="311"/>
      <c r="AF38" s="311"/>
      <c r="AG38" s="311"/>
      <c r="AH38" s="312"/>
      <c r="AI38" s="312"/>
      <c r="AJ38" s="311"/>
      <c r="AK38" s="311"/>
      <c r="AL38" s="312"/>
      <c r="AM38" s="334">
        <v>180</v>
      </c>
      <c r="AN38" s="308" t="str">
        <f>IF(AN37=0,"OK",ERREUR)</f>
        <v>OK</v>
      </c>
      <c r="AO38" s="335"/>
      <c r="AP38" s="113"/>
    </row>
    <row r="39" spans="1:42" ht="21.75" customHeight="1">
      <c r="A39" s="218"/>
      <c r="B39" s="410"/>
      <c r="C39" s="500" t="s">
        <v>67</v>
      </c>
      <c r="D39" s="500"/>
      <c r="E39" s="218"/>
      <c r="F39" s="410"/>
      <c r="G39" s="218"/>
      <c r="H39" s="218"/>
      <c r="I39" s="218"/>
      <c r="J39" s="218"/>
      <c r="K39" s="218"/>
      <c r="L39" s="218"/>
      <c r="M39" s="218"/>
      <c r="N39" s="218"/>
      <c r="O39" s="218"/>
      <c r="P39" s="218" t="s">
        <v>10</v>
      </c>
      <c r="Q39" s="218"/>
      <c r="R39" s="218"/>
      <c r="S39" s="218"/>
      <c r="T39" s="217"/>
      <c r="U39" s="218"/>
      <c r="V39" s="218"/>
      <c r="Y39" s="217"/>
      <c r="Z39" s="218"/>
      <c r="AA39" s="218"/>
      <c r="AB39" s="218"/>
      <c r="AC39" s="218"/>
      <c r="AD39" s="410"/>
      <c r="AE39" s="218"/>
      <c r="AF39" s="218"/>
      <c r="AG39" s="217"/>
      <c r="AH39" s="218"/>
      <c r="AI39" s="218"/>
      <c r="AJ39" s="13"/>
      <c r="AK39" s="13"/>
      <c r="AL39" s="218"/>
      <c r="AM39" s="218"/>
      <c r="AN39" s="13"/>
      <c r="AO39" s="31"/>
    </row>
    <row r="40" spans="1:42" ht="26.25">
      <c r="A40"/>
      <c r="B40"/>
      <c r="C40" s="499" t="s">
        <v>111</v>
      </c>
      <c r="D40" s="499"/>
      <c r="E40"/>
      <c r="F40"/>
      <c r="G40" s="22"/>
      <c r="H40" s="22"/>
      <c r="I40" s="22"/>
      <c r="J40" s="22"/>
      <c r="K40" s="22"/>
      <c r="L40" s="218"/>
      <c r="M40" s="218"/>
      <c r="N40" s="218"/>
      <c r="O40" s="218"/>
      <c r="P40" s="217"/>
      <c r="Q40" s="1"/>
      <c r="R40" s="218"/>
      <c r="U40" s="218"/>
      <c r="V40" s="218"/>
      <c r="W40" s="218"/>
      <c r="X40" s="218"/>
      <c r="Y40" s="218"/>
      <c r="Z40" s="217"/>
      <c r="AA40" s="218"/>
      <c r="AB40" s="218"/>
      <c r="AC40" s="410"/>
      <c r="AD40" s="218"/>
      <c r="AE40" s="13"/>
      <c r="AF40" s="13"/>
      <c r="AG40" s="218"/>
      <c r="AH40" s="218"/>
      <c r="AI40" s="13"/>
      <c r="AJ40" s="31"/>
    </row>
    <row r="41" spans="1:42" customFormat="1" ht="28.5" customHeight="1"/>
    <row r="42" spans="1:42" customFormat="1" ht="28.5" customHeight="1"/>
    <row r="43" spans="1:42" customFormat="1" ht="28.5" customHeight="1"/>
    <row r="44" spans="1:42" customFormat="1" ht="28.5" customHeight="1"/>
    <row r="45" spans="1:42" ht="26.25">
      <c r="A45" s="218"/>
      <c r="B45" s="410"/>
      <c r="C45" s="218"/>
      <c r="D45" s="218"/>
      <c r="E45" s="218"/>
      <c r="F45" s="22"/>
      <c r="G45" s="22"/>
      <c r="H45" s="22"/>
      <c r="I45" s="22"/>
      <c r="J45" s="22"/>
      <c r="K45" s="22"/>
      <c r="L45" s="22"/>
      <c r="M45" s="22"/>
      <c r="N45" s="218"/>
      <c r="O45" s="218"/>
      <c r="Q45"/>
      <c r="R45"/>
      <c r="S45"/>
      <c r="T45"/>
      <c r="U45"/>
      <c r="V45"/>
      <c r="W45"/>
      <c r="X45"/>
      <c r="Y45"/>
      <c r="Z45"/>
      <c r="AA45"/>
      <c r="AB45"/>
      <c r="AC45"/>
      <c r="AD45" s="407"/>
      <c r="AE45" s="218"/>
      <c r="AF45" s="218"/>
      <c r="AG45" s="13"/>
      <c r="AH45" s="13"/>
      <c r="AI45" s="218"/>
      <c r="AJ45" s="218"/>
      <c r="AK45" s="13"/>
      <c r="AL45" s="31"/>
    </row>
    <row r="46" spans="1:42" ht="26.25">
      <c r="A46" s="21" t="s">
        <v>64</v>
      </c>
      <c r="B46" s="443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18"/>
      <c r="O46" s="218"/>
      <c r="Q46"/>
      <c r="R46"/>
      <c r="S46"/>
      <c r="T46"/>
      <c r="U46"/>
      <c r="V46"/>
      <c r="W46"/>
      <c r="X46"/>
      <c r="Y46"/>
      <c r="Z46"/>
      <c r="AA46"/>
      <c r="AB46"/>
      <c r="AC46"/>
      <c r="AD46" s="409"/>
      <c r="AE46" s="218"/>
      <c r="AF46" s="218"/>
      <c r="AG46" s="13"/>
      <c r="AH46" s="13"/>
      <c r="AI46" s="218"/>
      <c r="AJ46" s="218"/>
      <c r="AK46" s="13"/>
      <c r="AL46" s="31"/>
    </row>
    <row r="47" spans="1:42" ht="26.25">
      <c r="A47" s="21" t="s">
        <v>128</v>
      </c>
      <c r="B47" s="443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8"/>
      <c r="Q47"/>
      <c r="R47"/>
      <c r="S47"/>
      <c r="T47"/>
      <c r="U47"/>
      <c r="V47"/>
      <c r="W47"/>
      <c r="X47"/>
      <c r="Y47"/>
      <c r="Z47"/>
      <c r="AA47"/>
      <c r="AB47"/>
      <c r="AC47"/>
      <c r="AD47" s="304"/>
      <c r="AE47" s="218"/>
      <c r="AF47" s="218"/>
      <c r="AG47" s="218"/>
      <c r="AH47" s="13"/>
      <c r="AI47" s="13"/>
      <c r="AJ47" s="218"/>
      <c r="AK47" s="218"/>
      <c r="AL47" s="13"/>
    </row>
    <row r="48" spans="1:42" ht="26.25">
      <c r="A48" s="21" t="s">
        <v>108</v>
      </c>
      <c r="B48" s="443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18"/>
      <c r="O48" s="218"/>
      <c r="Q48"/>
      <c r="R48"/>
      <c r="S48"/>
      <c r="T48"/>
      <c r="U48"/>
      <c r="V48"/>
      <c r="W48"/>
      <c r="X48"/>
      <c r="Y48"/>
      <c r="Z48"/>
      <c r="AA48"/>
      <c r="AB48"/>
      <c r="AC48"/>
      <c r="AD48" s="304"/>
      <c r="AE48" s="218"/>
      <c r="AF48" s="218"/>
      <c r="AG48" s="13"/>
      <c r="AH48" s="13"/>
      <c r="AI48" s="218"/>
      <c r="AJ48" s="218"/>
      <c r="AK48" s="13"/>
      <c r="AL48" s="31"/>
    </row>
    <row r="49" spans="1:38" ht="26.25">
      <c r="A49" s="21" t="s">
        <v>126</v>
      </c>
      <c r="B49" s="443"/>
      <c r="D49" s="21"/>
      <c r="E49" s="22"/>
      <c r="F49" s="22"/>
      <c r="G49" s="22"/>
      <c r="H49" s="22"/>
      <c r="I49" s="22"/>
      <c r="J49" s="22"/>
      <c r="K49" s="22"/>
      <c r="L49" s="22"/>
      <c r="M49" s="22"/>
      <c r="N49" s="218"/>
      <c r="O49" s="218"/>
      <c r="Q49"/>
      <c r="R49"/>
      <c r="S49"/>
      <c r="T49"/>
      <c r="U49"/>
      <c r="V49"/>
      <c r="W49"/>
      <c r="X49"/>
      <c r="Y49"/>
      <c r="Z49"/>
      <c r="AA49"/>
      <c r="AB49"/>
      <c r="AC49"/>
      <c r="AD49" s="304"/>
      <c r="AF49" s="218"/>
      <c r="AG49" s="13"/>
      <c r="AH49" s="13"/>
      <c r="AI49" s="218"/>
      <c r="AJ49" s="218"/>
      <c r="AK49" s="13"/>
      <c r="AL49" s="31"/>
    </row>
    <row r="50" spans="1:38" ht="26.25">
      <c r="A50" s="21" t="s">
        <v>127</v>
      </c>
      <c r="B50" s="443"/>
      <c r="D50" s="22"/>
      <c r="E50" s="22"/>
      <c r="F50" s="22"/>
      <c r="P50" s="113"/>
      <c r="Q50"/>
      <c r="R50"/>
      <c r="S50"/>
      <c r="T50"/>
      <c r="U50"/>
      <c r="V50"/>
      <c r="W50"/>
      <c r="X50"/>
      <c r="Y50"/>
      <c r="Z50"/>
      <c r="AA50"/>
      <c r="AB50"/>
      <c r="AC50"/>
      <c r="AD50" s="304"/>
    </row>
    <row r="51" spans="1:38" ht="26.25">
      <c r="A51" s="21" t="s">
        <v>94</v>
      </c>
      <c r="B51" s="410"/>
      <c r="D51" s="22"/>
      <c r="E51" s="22"/>
      <c r="P51" s="113"/>
      <c r="Q51"/>
      <c r="R51"/>
      <c r="S51"/>
      <c r="T51"/>
      <c r="U51"/>
      <c r="V51"/>
      <c r="W51"/>
      <c r="X51"/>
      <c r="Y51"/>
      <c r="Z51"/>
      <c r="AA51"/>
      <c r="AB51"/>
      <c r="AC51"/>
      <c r="AD51" s="304"/>
    </row>
    <row r="52" spans="1:38" ht="26.25">
      <c r="C52" s="403"/>
    </row>
    <row r="54" spans="1:38" ht="26.25">
      <c r="F54" s="22"/>
    </row>
    <row r="55" spans="1:38" ht="26.25">
      <c r="F55" s="22"/>
    </row>
    <row r="56" spans="1:38" ht="26.25">
      <c r="F56" s="22"/>
    </row>
    <row r="57" spans="1:38" ht="26.25">
      <c r="F57" s="22"/>
    </row>
    <row r="58" spans="1:38" ht="26.25">
      <c r="F58" s="22"/>
    </row>
  </sheetData>
  <sheetProtection sheet="1" objects="1" scenarios="1" formatCells="0" formatColumns="0" formatRows="0" insertColumns="0" insertRows="0" insertHyperlinks="0" deleteColumns="0" deleteRows="0" sort="0"/>
  <mergeCells count="54">
    <mergeCell ref="C39:D39"/>
    <mergeCell ref="I1:K1"/>
    <mergeCell ref="H29:H30"/>
    <mergeCell ref="A1:C1"/>
    <mergeCell ref="H35:H36"/>
    <mergeCell ref="C40:D40"/>
    <mergeCell ref="N35:N36"/>
    <mergeCell ref="H7:H8"/>
    <mergeCell ref="N7:N8"/>
    <mergeCell ref="H27:H28"/>
    <mergeCell ref="N27:N28"/>
    <mergeCell ref="H15:H16"/>
    <mergeCell ref="N29:N30"/>
    <mergeCell ref="H21:H22"/>
    <mergeCell ref="N21:N22"/>
    <mergeCell ref="H17:H18"/>
    <mergeCell ref="N17:N18"/>
    <mergeCell ref="T19:T20"/>
    <mergeCell ref="N15:N16"/>
    <mergeCell ref="T21:T22"/>
    <mergeCell ref="H23:H24"/>
    <mergeCell ref="N23:N24"/>
    <mergeCell ref="T35:T36"/>
    <mergeCell ref="H31:H32"/>
    <mergeCell ref="N31:N32"/>
    <mergeCell ref="T31:T32"/>
    <mergeCell ref="T15:T16"/>
    <mergeCell ref="H33:H34"/>
    <mergeCell ref="N33:N34"/>
    <mergeCell ref="T33:T34"/>
    <mergeCell ref="T23:T24"/>
    <mergeCell ref="T29:T30"/>
    <mergeCell ref="H25:H26"/>
    <mergeCell ref="N25:N26"/>
    <mergeCell ref="T17:T18"/>
    <mergeCell ref="H19:H20"/>
    <mergeCell ref="N19:N20"/>
    <mergeCell ref="T25:T26"/>
    <mergeCell ref="T27:T28"/>
    <mergeCell ref="AK3:AO3"/>
    <mergeCell ref="H5:H6"/>
    <mergeCell ref="N5:N6"/>
    <mergeCell ref="T5:T6"/>
    <mergeCell ref="T7:T8"/>
    <mergeCell ref="AB3:AD3"/>
    <mergeCell ref="H9:H10"/>
    <mergeCell ref="N9:N10"/>
    <mergeCell ref="T9:T10"/>
    <mergeCell ref="H11:H12"/>
    <mergeCell ref="N11:N12"/>
    <mergeCell ref="T11:T12"/>
    <mergeCell ref="H13:H14"/>
    <mergeCell ref="N13:N14"/>
    <mergeCell ref="T13:T14"/>
  </mergeCells>
  <conditionalFormatting sqref="K5:K6">
    <cfRule type="iconSet" priority="152">
      <iconSet>
        <cfvo type="percent" val="0"/>
        <cfvo type="percent" val="12"/>
        <cfvo type="percent" val="13"/>
      </iconSet>
    </cfRule>
    <cfRule type="duplicateValues" dxfId="61" priority="153"/>
  </conditionalFormatting>
  <conditionalFormatting sqref="K7:K8">
    <cfRule type="iconSet" priority="150">
      <iconSet>
        <cfvo type="percent" val="0"/>
        <cfvo type="percent" val="12"/>
        <cfvo type="percent" val="13"/>
      </iconSet>
    </cfRule>
    <cfRule type="duplicateValues" dxfId="60" priority="151"/>
  </conditionalFormatting>
  <conditionalFormatting sqref="K9:K10">
    <cfRule type="iconSet" priority="148">
      <iconSet>
        <cfvo type="percent" val="0"/>
        <cfvo type="percent" val="12"/>
        <cfvo type="percent" val="13"/>
      </iconSet>
    </cfRule>
    <cfRule type="duplicateValues" dxfId="59" priority="149"/>
  </conditionalFormatting>
  <conditionalFormatting sqref="K11:K12">
    <cfRule type="iconSet" priority="146">
      <iconSet>
        <cfvo type="percent" val="0"/>
        <cfvo type="percent" val="12"/>
        <cfvo type="percent" val="13"/>
      </iconSet>
    </cfRule>
    <cfRule type="duplicateValues" dxfId="58" priority="147"/>
  </conditionalFormatting>
  <conditionalFormatting sqref="K13:K14">
    <cfRule type="iconSet" priority="144">
      <iconSet>
        <cfvo type="percent" val="0"/>
        <cfvo type="percent" val="12"/>
        <cfvo type="percent" val="13"/>
      </iconSet>
    </cfRule>
    <cfRule type="duplicateValues" dxfId="57" priority="145"/>
  </conditionalFormatting>
  <conditionalFormatting sqref="K15:K16">
    <cfRule type="iconSet" priority="142">
      <iconSet>
        <cfvo type="percent" val="0"/>
        <cfvo type="percent" val="12"/>
        <cfvo type="percent" val="13"/>
      </iconSet>
    </cfRule>
    <cfRule type="duplicateValues" dxfId="56" priority="143"/>
  </conditionalFormatting>
  <conditionalFormatting sqref="K17:K18">
    <cfRule type="iconSet" priority="140">
      <iconSet>
        <cfvo type="percent" val="0"/>
        <cfvo type="percent" val="12"/>
        <cfvo type="percent" val="13"/>
      </iconSet>
    </cfRule>
    <cfRule type="duplicateValues" dxfId="55" priority="141"/>
  </conditionalFormatting>
  <conditionalFormatting sqref="K19:K20">
    <cfRule type="iconSet" priority="138">
      <iconSet>
        <cfvo type="percent" val="0"/>
        <cfvo type="percent" val="12"/>
        <cfvo type="percent" val="13"/>
      </iconSet>
    </cfRule>
    <cfRule type="duplicateValues" dxfId="54" priority="139"/>
  </conditionalFormatting>
  <conditionalFormatting sqref="K21:K22">
    <cfRule type="iconSet" priority="136">
      <iconSet>
        <cfvo type="percent" val="0"/>
        <cfvo type="percent" val="12"/>
        <cfvo type="percent" val="13"/>
      </iconSet>
    </cfRule>
    <cfRule type="duplicateValues" dxfId="53" priority="137"/>
  </conditionalFormatting>
  <conditionalFormatting sqref="K23:K24">
    <cfRule type="iconSet" priority="134">
      <iconSet>
        <cfvo type="percent" val="0"/>
        <cfvo type="percent" val="12"/>
        <cfvo type="percent" val="13"/>
      </iconSet>
    </cfRule>
    <cfRule type="duplicateValues" dxfId="52" priority="135"/>
  </conditionalFormatting>
  <conditionalFormatting sqref="K25:K26">
    <cfRule type="iconSet" priority="132">
      <iconSet>
        <cfvo type="percent" val="0"/>
        <cfvo type="percent" val="12"/>
        <cfvo type="percent" val="13"/>
      </iconSet>
    </cfRule>
    <cfRule type="duplicateValues" dxfId="51" priority="133"/>
  </conditionalFormatting>
  <conditionalFormatting sqref="K27:K28">
    <cfRule type="iconSet" priority="130">
      <iconSet>
        <cfvo type="percent" val="0"/>
        <cfvo type="percent" val="12"/>
        <cfvo type="percent" val="13"/>
      </iconSet>
    </cfRule>
    <cfRule type="duplicateValues" dxfId="50" priority="131"/>
  </conditionalFormatting>
  <conditionalFormatting sqref="K29:K30">
    <cfRule type="iconSet" priority="128">
      <iconSet>
        <cfvo type="percent" val="0"/>
        <cfvo type="percent" val="12"/>
        <cfvo type="percent" val="13"/>
      </iconSet>
    </cfRule>
    <cfRule type="duplicateValues" dxfId="49" priority="129"/>
  </conditionalFormatting>
  <conditionalFormatting sqref="K31:K32">
    <cfRule type="iconSet" priority="126">
      <iconSet>
        <cfvo type="percent" val="0"/>
        <cfvo type="percent" val="12"/>
        <cfvo type="percent" val="13"/>
      </iconSet>
    </cfRule>
    <cfRule type="duplicateValues" dxfId="48" priority="127"/>
  </conditionalFormatting>
  <conditionalFormatting sqref="K33:K34">
    <cfRule type="iconSet" priority="124">
      <iconSet>
        <cfvo type="percent" val="0"/>
        <cfvo type="percent" val="12"/>
        <cfvo type="percent" val="13"/>
      </iconSet>
    </cfRule>
    <cfRule type="duplicateValues" dxfId="47" priority="125"/>
  </conditionalFormatting>
  <conditionalFormatting sqref="K35:K36">
    <cfRule type="iconSet" priority="122">
      <iconSet>
        <cfvo type="percent" val="0"/>
        <cfvo type="percent" val="12"/>
        <cfvo type="percent" val="13"/>
      </iconSet>
    </cfRule>
    <cfRule type="duplicateValues" dxfId="46" priority="123"/>
  </conditionalFormatting>
  <conditionalFormatting sqref="Q5:Q6">
    <cfRule type="iconSet" priority="120">
      <iconSet>
        <cfvo type="percent" val="0"/>
        <cfvo type="percent" val="12"/>
        <cfvo type="percent" val="13"/>
      </iconSet>
    </cfRule>
    <cfRule type="duplicateValues" dxfId="45" priority="121"/>
  </conditionalFormatting>
  <conditionalFormatting sqref="Q7:Q8">
    <cfRule type="iconSet" priority="118">
      <iconSet>
        <cfvo type="percent" val="0"/>
        <cfvo type="percent" val="12"/>
        <cfvo type="percent" val="13"/>
      </iconSet>
    </cfRule>
    <cfRule type="duplicateValues" dxfId="44" priority="119"/>
  </conditionalFormatting>
  <conditionalFormatting sqref="Q9:Q10">
    <cfRule type="iconSet" priority="116">
      <iconSet>
        <cfvo type="percent" val="0"/>
        <cfvo type="percent" val="12"/>
        <cfvo type="percent" val="13"/>
      </iconSet>
    </cfRule>
    <cfRule type="duplicateValues" dxfId="43" priority="117"/>
  </conditionalFormatting>
  <conditionalFormatting sqref="Q11:Q12">
    <cfRule type="iconSet" priority="114">
      <iconSet>
        <cfvo type="percent" val="0"/>
        <cfvo type="percent" val="12"/>
        <cfvo type="percent" val="13"/>
      </iconSet>
    </cfRule>
    <cfRule type="duplicateValues" dxfId="42" priority="115"/>
  </conditionalFormatting>
  <conditionalFormatting sqref="Q13:Q14">
    <cfRule type="iconSet" priority="112">
      <iconSet>
        <cfvo type="percent" val="0"/>
        <cfvo type="percent" val="12"/>
        <cfvo type="percent" val="13"/>
      </iconSet>
    </cfRule>
    <cfRule type="duplicateValues" dxfId="41" priority="113"/>
  </conditionalFormatting>
  <conditionalFormatting sqref="Q15:Q16">
    <cfRule type="iconSet" priority="110">
      <iconSet>
        <cfvo type="percent" val="0"/>
        <cfvo type="percent" val="12"/>
        <cfvo type="percent" val="13"/>
      </iconSet>
    </cfRule>
    <cfRule type="duplicateValues" dxfId="40" priority="111"/>
  </conditionalFormatting>
  <conditionalFormatting sqref="Q17:Q18">
    <cfRule type="iconSet" priority="108">
      <iconSet>
        <cfvo type="percent" val="0"/>
        <cfvo type="percent" val="12"/>
        <cfvo type="percent" val="13"/>
      </iconSet>
    </cfRule>
    <cfRule type="duplicateValues" dxfId="39" priority="109"/>
  </conditionalFormatting>
  <conditionalFormatting sqref="Q19:Q20">
    <cfRule type="iconSet" priority="106">
      <iconSet>
        <cfvo type="percent" val="0"/>
        <cfvo type="percent" val="12"/>
        <cfvo type="percent" val="13"/>
      </iconSet>
    </cfRule>
    <cfRule type="duplicateValues" dxfId="38" priority="107"/>
  </conditionalFormatting>
  <conditionalFormatting sqref="Q21:Q22">
    <cfRule type="iconSet" priority="104">
      <iconSet>
        <cfvo type="percent" val="0"/>
        <cfvo type="percent" val="12"/>
        <cfvo type="percent" val="13"/>
      </iconSet>
    </cfRule>
    <cfRule type="duplicateValues" dxfId="37" priority="105"/>
  </conditionalFormatting>
  <conditionalFormatting sqref="Q23:Q24">
    <cfRule type="iconSet" priority="102">
      <iconSet>
        <cfvo type="percent" val="0"/>
        <cfvo type="percent" val="12"/>
        <cfvo type="percent" val="13"/>
      </iconSet>
    </cfRule>
    <cfRule type="duplicateValues" dxfId="36" priority="103"/>
  </conditionalFormatting>
  <conditionalFormatting sqref="Q25:Q26">
    <cfRule type="iconSet" priority="100">
      <iconSet>
        <cfvo type="percent" val="0"/>
        <cfvo type="percent" val="12"/>
        <cfvo type="percent" val="13"/>
      </iconSet>
    </cfRule>
    <cfRule type="duplicateValues" dxfId="35" priority="101"/>
  </conditionalFormatting>
  <conditionalFormatting sqref="Q27:Q28">
    <cfRule type="iconSet" priority="98">
      <iconSet>
        <cfvo type="percent" val="0"/>
        <cfvo type="percent" val="12"/>
        <cfvo type="percent" val="13"/>
      </iconSet>
    </cfRule>
    <cfRule type="duplicateValues" dxfId="34" priority="99"/>
  </conditionalFormatting>
  <conditionalFormatting sqref="Q29:Q30">
    <cfRule type="iconSet" priority="96">
      <iconSet>
        <cfvo type="percent" val="0"/>
        <cfvo type="percent" val="12"/>
        <cfvo type="percent" val="13"/>
      </iconSet>
    </cfRule>
    <cfRule type="duplicateValues" dxfId="33" priority="97"/>
  </conditionalFormatting>
  <conditionalFormatting sqref="Q31:Q32">
    <cfRule type="iconSet" priority="94">
      <iconSet>
        <cfvo type="percent" val="0"/>
        <cfvo type="percent" val="12"/>
        <cfvo type="percent" val="13"/>
      </iconSet>
    </cfRule>
    <cfRule type="duplicateValues" dxfId="32" priority="95"/>
  </conditionalFormatting>
  <conditionalFormatting sqref="Q33:Q34">
    <cfRule type="iconSet" priority="92">
      <iconSet>
        <cfvo type="percent" val="0"/>
        <cfvo type="percent" val="12"/>
        <cfvo type="percent" val="13"/>
      </iconSet>
    </cfRule>
    <cfRule type="duplicateValues" dxfId="31" priority="93"/>
  </conditionalFormatting>
  <conditionalFormatting sqref="Q35:Q36">
    <cfRule type="iconSet" priority="90">
      <iconSet>
        <cfvo type="percent" val="0"/>
        <cfvo type="percent" val="12"/>
        <cfvo type="percent" val="13"/>
      </iconSet>
    </cfRule>
    <cfRule type="duplicateValues" dxfId="30" priority="91"/>
  </conditionalFormatting>
  <conditionalFormatting sqref="W5:W6">
    <cfRule type="iconSet" priority="88">
      <iconSet>
        <cfvo type="percent" val="0"/>
        <cfvo type="percent" val="12"/>
        <cfvo type="percent" val="13"/>
      </iconSet>
    </cfRule>
    <cfRule type="duplicateValues" dxfId="29" priority="89"/>
  </conditionalFormatting>
  <conditionalFormatting sqref="W7:W8">
    <cfRule type="iconSet" priority="86">
      <iconSet>
        <cfvo type="percent" val="0"/>
        <cfvo type="percent" val="12"/>
        <cfvo type="percent" val="13"/>
      </iconSet>
    </cfRule>
    <cfRule type="duplicateValues" dxfId="28" priority="87"/>
  </conditionalFormatting>
  <conditionalFormatting sqref="W9:W10">
    <cfRule type="iconSet" priority="84">
      <iconSet>
        <cfvo type="percent" val="0"/>
        <cfvo type="percent" val="12"/>
        <cfvo type="percent" val="13"/>
      </iconSet>
    </cfRule>
    <cfRule type="duplicateValues" dxfId="27" priority="85"/>
  </conditionalFormatting>
  <conditionalFormatting sqref="W11:W12">
    <cfRule type="iconSet" priority="82">
      <iconSet>
        <cfvo type="percent" val="0"/>
        <cfvo type="percent" val="12"/>
        <cfvo type="percent" val="13"/>
      </iconSet>
    </cfRule>
    <cfRule type="duplicateValues" dxfId="26" priority="83"/>
  </conditionalFormatting>
  <conditionalFormatting sqref="W13:W14">
    <cfRule type="iconSet" priority="80">
      <iconSet>
        <cfvo type="percent" val="0"/>
        <cfvo type="percent" val="12"/>
        <cfvo type="percent" val="13"/>
      </iconSet>
    </cfRule>
    <cfRule type="duplicateValues" dxfId="25" priority="81"/>
  </conditionalFormatting>
  <conditionalFormatting sqref="W15:W16">
    <cfRule type="iconSet" priority="78">
      <iconSet>
        <cfvo type="percent" val="0"/>
        <cfvo type="percent" val="12"/>
        <cfvo type="percent" val="13"/>
      </iconSet>
    </cfRule>
    <cfRule type="duplicateValues" dxfId="24" priority="79"/>
  </conditionalFormatting>
  <conditionalFormatting sqref="W17:W18">
    <cfRule type="iconSet" priority="76">
      <iconSet>
        <cfvo type="percent" val="0"/>
        <cfvo type="percent" val="12"/>
        <cfvo type="percent" val="13"/>
      </iconSet>
    </cfRule>
    <cfRule type="duplicateValues" dxfId="23" priority="77"/>
  </conditionalFormatting>
  <conditionalFormatting sqref="W19:W20">
    <cfRule type="iconSet" priority="74">
      <iconSet>
        <cfvo type="percent" val="0"/>
        <cfvo type="percent" val="12"/>
        <cfvo type="percent" val="13"/>
      </iconSet>
    </cfRule>
    <cfRule type="duplicateValues" dxfId="22" priority="75"/>
  </conditionalFormatting>
  <conditionalFormatting sqref="W21:W22">
    <cfRule type="iconSet" priority="72">
      <iconSet>
        <cfvo type="percent" val="0"/>
        <cfvo type="percent" val="12"/>
        <cfvo type="percent" val="13"/>
      </iconSet>
    </cfRule>
    <cfRule type="duplicateValues" dxfId="21" priority="73"/>
  </conditionalFormatting>
  <conditionalFormatting sqref="W23:W24">
    <cfRule type="iconSet" priority="70">
      <iconSet>
        <cfvo type="percent" val="0"/>
        <cfvo type="percent" val="12"/>
        <cfvo type="percent" val="13"/>
      </iconSet>
    </cfRule>
    <cfRule type="duplicateValues" dxfId="20" priority="71"/>
  </conditionalFormatting>
  <conditionalFormatting sqref="W25:W26">
    <cfRule type="iconSet" priority="68">
      <iconSet>
        <cfvo type="percent" val="0"/>
        <cfvo type="percent" val="12"/>
        <cfvo type="percent" val="13"/>
      </iconSet>
    </cfRule>
    <cfRule type="duplicateValues" dxfId="19" priority="69"/>
  </conditionalFormatting>
  <conditionalFormatting sqref="W27:W28">
    <cfRule type="iconSet" priority="66">
      <iconSet>
        <cfvo type="percent" val="0"/>
        <cfvo type="percent" val="12"/>
        <cfvo type="percent" val="13"/>
      </iconSet>
    </cfRule>
    <cfRule type="duplicateValues" dxfId="18" priority="67"/>
  </conditionalFormatting>
  <conditionalFormatting sqref="W29:W30">
    <cfRule type="iconSet" priority="64">
      <iconSet>
        <cfvo type="percent" val="0"/>
        <cfvo type="percent" val="12"/>
        <cfvo type="percent" val="13"/>
      </iconSet>
    </cfRule>
    <cfRule type="duplicateValues" dxfId="17" priority="65"/>
  </conditionalFormatting>
  <conditionalFormatting sqref="W31:W32">
    <cfRule type="iconSet" priority="62">
      <iconSet>
        <cfvo type="percent" val="0"/>
        <cfvo type="percent" val="12"/>
        <cfvo type="percent" val="13"/>
      </iconSet>
    </cfRule>
    <cfRule type="duplicateValues" dxfId="16" priority="63"/>
  </conditionalFormatting>
  <conditionalFormatting sqref="W33:W34">
    <cfRule type="iconSet" priority="60">
      <iconSet>
        <cfvo type="percent" val="0"/>
        <cfvo type="percent" val="12"/>
        <cfvo type="percent" val="13"/>
      </iconSet>
    </cfRule>
    <cfRule type="duplicateValues" dxfId="15" priority="61"/>
  </conditionalFormatting>
  <conditionalFormatting sqref="W35:W36">
    <cfRule type="iconSet" priority="58">
      <iconSet>
        <cfvo type="percent" val="0"/>
        <cfvo type="percent" val="12"/>
        <cfvo type="percent" val="13"/>
      </iconSet>
    </cfRule>
    <cfRule type="duplicateValues" dxfId="14" priority="59"/>
  </conditionalFormatting>
  <conditionalFormatting sqref="AK5:AK36">
    <cfRule type="duplicateValues" dxfId="13" priority="57"/>
  </conditionalFormatting>
  <conditionalFormatting sqref="AK10">
    <cfRule type="duplicateValues" dxfId="12" priority="56"/>
  </conditionalFormatting>
  <conditionalFormatting sqref="AN37 AC37 L37 R37 X37">
    <cfRule type="colorScale" priority="54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N38 AC38:AD38 L38 R38 X38">
    <cfRule type="containsText" dxfId="11" priority="50" operator="containsText" text="OK">
      <formula>NOT(ISERROR(SEARCH("OK",L38)))</formula>
    </cfRule>
    <cfRule type="containsText" dxfId="10" priority="154" operator="containsText" text="ERREUR">
      <formula>NOT(ISERROR(SEARCH("ERREUR",L38)))</formula>
    </cfRule>
  </conditionalFormatting>
  <conditionalFormatting sqref="AK10:AK36">
    <cfRule type="duplicateValues" dxfId="9" priority="43"/>
  </conditionalFormatting>
  <conditionalFormatting sqref="AK6:AK36">
    <cfRule type="duplicateValues" dxfId="8" priority="42"/>
  </conditionalFormatting>
  <conditionalFormatting sqref="AK11:AK36">
    <cfRule type="duplicateValues" dxfId="7" priority="41"/>
  </conditionalFormatting>
  <conditionalFormatting sqref="AK27:AK36">
    <cfRule type="duplicateValues" dxfId="6" priority="38"/>
  </conditionalFormatting>
  <conditionalFormatting sqref="AK6:AK36">
    <cfRule type="duplicateValues" dxfId="5" priority="28"/>
    <cfRule type="duplicateValues" dxfId="4" priority="29"/>
  </conditionalFormatting>
  <conditionalFormatting sqref="AJ37:AJ38">
    <cfRule type="duplicateValues" dxfId="3" priority="8"/>
  </conditionalFormatting>
  <conditionalFormatting sqref="AJ37:AJ38">
    <cfRule type="duplicateValues" dxfId="2" priority="5"/>
    <cfRule type="duplicateValues" dxfId="1" priority="6"/>
  </conditionalFormatting>
  <conditionalFormatting sqref="O5:O36">
    <cfRule type="duplicateValues" dxfId="0" priority="1"/>
  </conditionalFormatting>
  <pageMargins left="0.16" right="0.17" top="0.16" bottom="0.28999999999999998" header="0.08" footer="0.2"/>
  <pageSetup paperSize="9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7" sqref="O27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66FF33"/>
  </sheetPr>
  <dimension ref="A1:AM24"/>
  <sheetViews>
    <sheetView zoomScale="70" zoomScaleNormal="70" workbookViewId="0">
      <selection activeCell="I9" sqref="I9"/>
    </sheetView>
  </sheetViews>
  <sheetFormatPr baseColWidth="10" defaultRowHeight="15"/>
  <cols>
    <col min="1" max="1" width="5" style="90" customWidth="1"/>
    <col min="2" max="2" width="5.28515625" style="90" customWidth="1"/>
    <col min="3" max="3" width="25.7109375" style="90" customWidth="1"/>
    <col min="4" max="4" width="23.7109375" style="90" customWidth="1"/>
    <col min="5" max="5" width="10.140625" style="90" customWidth="1"/>
    <col min="6" max="6" width="4.5703125" style="90" customWidth="1"/>
    <col min="7" max="7" width="4.7109375" style="90" customWidth="1"/>
    <col min="8" max="8" width="7.42578125" style="90" customWidth="1"/>
    <col min="9" max="9" width="25.85546875" style="90" customWidth="1"/>
    <col min="10" max="10" width="5.140625" style="90" hidden="1" customWidth="1"/>
    <col min="11" max="11" width="7.85546875" style="90" customWidth="1"/>
    <col min="12" max="12" width="8.42578125" style="90" hidden="1" customWidth="1"/>
    <col min="13" max="13" width="5.7109375" style="90" customWidth="1"/>
    <col min="14" max="14" width="6.28515625" style="90" customWidth="1"/>
    <col min="15" max="15" width="25.7109375" style="90" customWidth="1"/>
    <col min="16" max="16" width="7" style="90" hidden="1" customWidth="1"/>
    <col min="17" max="17" width="7.85546875" style="90" customWidth="1"/>
    <col min="18" max="18" width="7.140625" style="90" hidden="1" customWidth="1"/>
    <col min="19" max="19" width="5.42578125" style="90" customWidth="1"/>
    <col min="20" max="20" width="6.5703125" style="90" customWidth="1"/>
    <col min="21" max="21" width="25.42578125" style="90" customWidth="1"/>
    <col min="22" max="22" width="7" style="90" customWidth="1"/>
    <col min="23" max="23" width="8.28515625" style="90" customWidth="1"/>
    <col min="24" max="24" width="6.28515625" style="90" customWidth="1"/>
    <col min="25" max="25" width="6.140625" style="90" customWidth="1"/>
    <col min="26" max="26" width="5.7109375" style="90" customWidth="1"/>
    <col min="27" max="27" width="26" style="90" customWidth="1"/>
    <col min="28" max="28" width="9" style="90" customWidth="1"/>
    <col min="29" max="29" width="11.42578125" style="90" customWidth="1"/>
    <col min="30" max="30" width="10.5703125" style="90" customWidth="1"/>
    <col min="31" max="31" width="4.42578125" style="90" customWidth="1"/>
    <col min="32" max="32" width="12.7109375" style="90" customWidth="1"/>
    <col min="33" max="33" width="13.7109375" style="90" customWidth="1"/>
    <col min="34" max="34" width="12.85546875" style="90" customWidth="1"/>
    <col min="35" max="35" width="12.42578125" style="90" customWidth="1"/>
    <col min="36" max="36" width="25.7109375" style="90" customWidth="1"/>
    <col min="37" max="37" width="11.42578125" style="90" customWidth="1"/>
    <col min="38" max="38" width="10.5703125" style="90" customWidth="1"/>
    <col min="39" max="16384" width="11.42578125" style="90"/>
  </cols>
  <sheetData>
    <row r="1" spans="1:39" ht="57.7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185"/>
      <c r="M1" s="443"/>
      <c r="N1" s="185"/>
      <c r="O1" s="185"/>
      <c r="P1" s="185"/>
      <c r="Q1" s="185"/>
      <c r="R1" s="185"/>
      <c r="S1" s="186"/>
      <c r="T1" s="185"/>
      <c r="U1" s="185"/>
      <c r="V1" s="186"/>
      <c r="W1" s="185"/>
      <c r="X1" s="185"/>
      <c r="Y1" s="185"/>
      <c r="Z1" s="185"/>
      <c r="AA1" s="185"/>
      <c r="AB1" s="185"/>
      <c r="AC1" s="186"/>
      <c r="AD1" s="331"/>
      <c r="AE1" s="185"/>
      <c r="AF1" s="13"/>
      <c r="AG1" s="13"/>
      <c r="AH1" s="185"/>
      <c r="AI1" s="185"/>
      <c r="AJ1" s="13"/>
    </row>
    <row r="2" spans="1:39" ht="30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4"/>
      <c r="T2" s="443"/>
      <c r="U2" s="443"/>
      <c r="V2" s="444"/>
      <c r="W2" s="443"/>
      <c r="X2" s="443"/>
      <c r="Y2" s="443"/>
      <c r="Z2" s="443"/>
      <c r="AA2" s="443"/>
      <c r="AB2" s="443"/>
      <c r="AC2" s="444"/>
      <c r="AD2" s="444"/>
      <c r="AE2" s="443"/>
      <c r="AF2" s="13"/>
      <c r="AG2" s="13"/>
      <c r="AH2" s="443"/>
      <c r="AI2" s="443"/>
      <c r="AJ2" s="13"/>
    </row>
    <row r="3" spans="1:39" ht="30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185"/>
      <c r="K3" s="185"/>
      <c r="L3" s="185"/>
      <c r="M3" s="443"/>
      <c r="N3" s="12"/>
      <c r="O3" s="11" t="s">
        <v>7</v>
      </c>
      <c r="P3" s="185"/>
      <c r="Q3" s="185"/>
      <c r="R3" s="185"/>
      <c r="S3" s="186"/>
      <c r="T3" s="12"/>
      <c r="U3" s="11" t="s">
        <v>8</v>
      </c>
      <c r="V3" s="27"/>
      <c r="W3" s="185"/>
      <c r="X3" s="185"/>
      <c r="Y3" s="185"/>
      <c r="Z3" s="185"/>
      <c r="AB3" s="496" t="s">
        <v>22</v>
      </c>
      <c r="AC3" s="497"/>
      <c r="AD3" s="498"/>
      <c r="AE3"/>
      <c r="AF3" s="92" t="s">
        <v>0</v>
      </c>
      <c r="AG3" s="91"/>
      <c r="AH3" s="89"/>
      <c r="AI3" s="493" t="s">
        <v>13</v>
      </c>
      <c r="AJ3" s="494"/>
      <c r="AK3" s="494"/>
      <c r="AL3" s="494"/>
      <c r="AM3" s="495"/>
    </row>
    <row r="4" spans="1:39" ht="30" customHeight="1" thickBot="1">
      <c r="A4" s="4"/>
      <c r="B4" s="475" t="s">
        <v>130</v>
      </c>
      <c r="C4" s="476" t="s">
        <v>125</v>
      </c>
      <c r="D4" s="16" t="s">
        <v>15</v>
      </c>
      <c r="E4" s="433" t="s">
        <v>69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35" t="s">
        <v>11</v>
      </c>
      <c r="P4" s="35" t="s">
        <v>5</v>
      </c>
      <c r="Q4" s="35" t="s">
        <v>12</v>
      </c>
      <c r="R4" s="36" t="s">
        <v>9</v>
      </c>
      <c r="S4" s="38"/>
      <c r="T4" s="474" t="s">
        <v>18</v>
      </c>
      <c r="U4" s="35" t="s">
        <v>11</v>
      </c>
      <c r="V4" s="36" t="s">
        <v>5</v>
      </c>
      <c r="W4" s="36" t="s">
        <v>12</v>
      </c>
      <c r="X4" s="36" t="s">
        <v>9</v>
      </c>
      <c r="Y4" s="185"/>
      <c r="Z4" s="185"/>
      <c r="AA4" s="316" t="s">
        <v>1</v>
      </c>
      <c r="AB4" s="257" t="s">
        <v>2</v>
      </c>
      <c r="AC4" s="259" t="s">
        <v>3</v>
      </c>
      <c r="AD4" s="465" t="s">
        <v>12</v>
      </c>
      <c r="AE4"/>
      <c r="AF4" s="179" t="s">
        <v>4</v>
      </c>
      <c r="AG4" s="13"/>
      <c r="AH4" s="69" t="s">
        <v>21</v>
      </c>
      <c r="AI4" s="320" t="s">
        <v>17</v>
      </c>
      <c r="AJ4" s="316" t="s">
        <v>1</v>
      </c>
      <c r="AK4" s="340" t="s">
        <v>2</v>
      </c>
      <c r="AL4" s="201" t="s">
        <v>3</v>
      </c>
      <c r="AM4" s="306" t="s">
        <v>12</v>
      </c>
    </row>
    <row r="5" spans="1:39" ht="30" customHeight="1">
      <c r="A5" s="6">
        <v>1</v>
      </c>
      <c r="B5" s="265"/>
      <c r="C5" s="265"/>
      <c r="D5" s="266"/>
      <c r="E5" s="434"/>
      <c r="G5" s="437">
        <v>1</v>
      </c>
      <c r="H5" s="503">
        <v>1</v>
      </c>
      <c r="I5" s="8" t="str">
        <f t="shared" ref="I5:I10" si="0">IF(ISNA(MATCH(G5,$E$5:$E$10,0)),"",INDEX($C$5:$C$10,MATCH(G5,$E$5:$E$10,0)))</f>
        <v/>
      </c>
      <c r="J5" s="45">
        <f>IF(K5+K6=0,0,IF(K5=K6,2,IF(K5&lt;K6,1,3)))</f>
        <v>0</v>
      </c>
      <c r="K5" s="150"/>
      <c r="L5" s="45">
        <f>SUM(K5-K6)</f>
        <v>0</v>
      </c>
      <c r="M5" s="448"/>
      <c r="N5" s="491">
        <v>6</v>
      </c>
      <c r="O5" s="75" t="str">
        <f>IF(K5=K6," ",IF(K5&gt;K6,I5,I6))</f>
        <v xml:space="preserve"> </v>
      </c>
      <c r="P5" s="45">
        <f t="shared" ref="P5:P9" si="1">IF(Q5+Q6=0,0,IF(Q5=Q6,2,IF(Q5&lt;Q6,1,3)))</f>
        <v>0</v>
      </c>
      <c r="Q5" s="150"/>
      <c r="R5" s="8">
        <f>SUM(Q5-Q6)</f>
        <v>0</v>
      </c>
      <c r="S5" s="1"/>
      <c r="T5" s="491">
        <v>4</v>
      </c>
      <c r="U5" s="76" t="str">
        <f>IF(Q5=Q6," ",IF(Q5&gt;Q6,O5,O6))</f>
        <v xml:space="preserve"> </v>
      </c>
      <c r="V5" s="45">
        <f>IF(W5+W6=0,0,IF(W5=W6,2,IF(W5&lt;W6,1,3)))</f>
        <v>0</v>
      </c>
      <c r="W5" s="150"/>
      <c r="X5" s="8">
        <f>SUM(W5-W6)</f>
        <v>0</v>
      </c>
      <c r="Y5" s="185"/>
      <c r="Z5" s="14">
        <v>1</v>
      </c>
      <c r="AA5" s="260" t="str">
        <f>+I5</f>
        <v/>
      </c>
      <c r="AB5" s="153">
        <f t="shared" ref="AB5:AB10" si="2">SUM(IFERROR(VLOOKUP(AA5,I$5:L$10,2,0),0),IFERROR(VLOOKUP(AA5,O$5:R$10,2,0),0),IFERROR(VLOOKUP(AA5,U$5:X$10,2,0),0))</f>
        <v>0</v>
      </c>
      <c r="AC5" s="153">
        <f t="shared" ref="AC5:AC10" si="3">SUM(IFERROR(VLOOKUP(AA5,I$5:M$10,4,0),0),IFERROR(VLOOKUP(AA5,O$5:R$10,4,0),0),IFERROR(VLOOKUP(AA5,U$5:X$10,4,0),0))</f>
        <v>0</v>
      </c>
      <c r="AD5" s="467">
        <f t="shared" ref="AD5:AD10" si="4">SUM(IFERROR(VLOOKUP(AA5,I$5:L$10,3,0),0),IFERROR(VLOOKUP(AA5,O$5:R$10,3,0),0),IFERROR(VLOOKUP(AA5,U$5:X$10,3,0),0))</f>
        <v>0</v>
      </c>
      <c r="AE5"/>
      <c r="AF5" s="180" t="str">
        <f>IF(OR(AA5="",AB5="",AC5=""),"",RANK(AB5,$AB$5:$AB$10)+SUM(-AC5/100)-(+AD5/10000)+COUNTIF(AA$5:AA$10,"&lt;="&amp;AA5+1)/1000000+ROW()/100000000)</f>
        <v/>
      </c>
      <c r="AG5" s="58"/>
      <c r="AH5" s="159" t="str">
        <f>IF(AA5="","",SMALL(AF$5:AF$10,ROWS(AB$5:AB5)))</f>
        <v/>
      </c>
      <c r="AI5" s="87" t="str">
        <f>IF(AH5="","",1)</f>
        <v/>
      </c>
      <c r="AJ5" s="158" t="str">
        <f t="shared" ref="AJ5:AJ10" si="5">IF(OR(AA5="",AB5=""),"",INDEX($AA$5:$AA$10,MATCH(AH5,$AF$5:$AF$10,0)))</f>
        <v/>
      </c>
      <c r="AK5" s="82" t="str">
        <f t="shared" ref="AK5:AK10" si="6">IF(AA5="","",INDEX($AB$5:$AB$10,MATCH(AH5,$AF$5:$AF$10,0)))</f>
        <v/>
      </c>
      <c r="AL5" s="336" t="str">
        <f t="shared" ref="AL5:AL10" si="7">IF(AA5="","",INDEX($AC$5:$AC$10,MATCH(AH5,$AF$5:$AF$10,0)))</f>
        <v/>
      </c>
      <c r="AM5" s="339" t="str">
        <f t="shared" ref="AM5:AM10" si="8">IF(AA5="","",INDEX($AD$5:$AD$10,MATCH(AH5,$AF$5:$AF$10,0)))</f>
        <v/>
      </c>
    </row>
    <row r="6" spans="1:39" ht="30" customHeight="1" thickBot="1">
      <c r="A6" s="7">
        <v>2</v>
      </c>
      <c r="B6" s="267"/>
      <c r="C6" s="267"/>
      <c r="D6" s="268"/>
      <c r="E6" s="435"/>
      <c r="G6" s="438">
        <v>2</v>
      </c>
      <c r="H6" s="504"/>
      <c r="I6" s="65" t="str">
        <f t="shared" si="0"/>
        <v/>
      </c>
      <c r="J6" s="65">
        <f>IF(K5+K6=0,0,IF(K5=K6,2,IF(K5&gt;K6,1,3)))</f>
        <v>0</v>
      </c>
      <c r="K6" s="151"/>
      <c r="L6" s="9">
        <f>SUM(K6-K5)</f>
        <v>0</v>
      </c>
      <c r="M6" s="448"/>
      <c r="N6" s="492"/>
      <c r="O6" s="123" t="str">
        <f>IF(K7=K8," ",IF(K7&gt;K8,I7,I8))</f>
        <v xml:space="preserve"> </v>
      </c>
      <c r="P6" s="65">
        <f>IF(Q5+Q6=0,0,IF(Q5=Q6,2,IF(Q5&gt;Q6,1,3)))</f>
        <v>0</v>
      </c>
      <c r="Q6" s="151"/>
      <c r="R6" s="9">
        <f>SUM(Q6-Q5)</f>
        <v>0</v>
      </c>
      <c r="S6" s="1"/>
      <c r="T6" s="492"/>
      <c r="U6" s="77" t="str">
        <f>IF(Q7=Q8," ",IF(Q7&gt;Q8,O7,O8))</f>
        <v xml:space="preserve"> </v>
      </c>
      <c r="V6" s="53">
        <f>IF(W5+W6=0,0,IF(W5=W6,2,IF(W5&gt;W6,1,3)))</f>
        <v>0</v>
      </c>
      <c r="W6" s="151"/>
      <c r="X6" s="9">
        <f>SUM(W6-W5)</f>
        <v>0</v>
      </c>
      <c r="Y6" s="185"/>
      <c r="Z6" s="15">
        <v>2</v>
      </c>
      <c r="AA6" s="157" t="str">
        <f>+I6</f>
        <v/>
      </c>
      <c r="AB6" s="153">
        <f t="shared" si="2"/>
        <v>0</v>
      </c>
      <c r="AC6" s="153">
        <f t="shared" si="3"/>
        <v>0</v>
      </c>
      <c r="AD6" s="467">
        <f t="shared" si="4"/>
        <v>0</v>
      </c>
      <c r="AE6"/>
      <c r="AF6" s="180" t="str">
        <f t="shared" ref="AF6:AF10" si="9">IF(OR(AA6="",AB6="",AC6=""),"",RANK(AB6,$AB$5:$AB$10)+SUM(-AC6/100)-(+AD6/10000)+COUNTIF(AA$5:AA$10,"&lt;="&amp;AA6+1)/1000000+ROW()/100000000)</f>
        <v/>
      </c>
      <c r="AG6" s="30"/>
      <c r="AH6" s="48" t="str">
        <f>IF(AA6="","",SMALL(AF$5:AF$10,ROWS(AB$5:AB6)))</f>
        <v/>
      </c>
      <c r="AI6" s="70" t="str">
        <f>IF(AH6="","",IF(AND(AK5=AK6,AL5=AL6,AM5=AM6),AI5,$AI$5+1))</f>
        <v/>
      </c>
      <c r="AJ6" s="47" t="str">
        <f t="shared" si="5"/>
        <v/>
      </c>
      <c r="AK6" s="182" t="str">
        <f t="shared" si="6"/>
        <v/>
      </c>
      <c r="AL6" s="337" t="str">
        <f t="shared" si="7"/>
        <v/>
      </c>
      <c r="AM6" s="205" t="str">
        <f t="shared" si="8"/>
        <v/>
      </c>
    </row>
    <row r="7" spans="1:39" ht="30" customHeight="1">
      <c r="A7" s="7">
        <v>3</v>
      </c>
      <c r="B7" s="267"/>
      <c r="C7" s="267"/>
      <c r="D7" s="268"/>
      <c r="E7" s="435"/>
      <c r="G7" s="438">
        <v>3</v>
      </c>
      <c r="H7" s="503">
        <v>2</v>
      </c>
      <c r="I7" s="8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448"/>
      <c r="N7" s="491">
        <v>5</v>
      </c>
      <c r="O7" s="75" t="str">
        <f>IF(K9=K10," ",IF(K9&gt;K10,I9,I10))</f>
        <v xml:space="preserve"> </v>
      </c>
      <c r="P7" s="45">
        <f t="shared" si="1"/>
        <v>0</v>
      </c>
      <c r="Q7" s="150"/>
      <c r="R7" s="71">
        <f t="shared" ref="R7" si="11">SUM(Q7-Q8)</f>
        <v>0</v>
      </c>
      <c r="S7" s="1"/>
      <c r="T7" s="491">
        <v>3</v>
      </c>
      <c r="U7" s="431" t="str">
        <f>IF(Q5=Q6," ",IF(Q5&lt;Q6,O5,O6))</f>
        <v xml:space="preserve"> </v>
      </c>
      <c r="V7" s="45">
        <f>IF(W7+W8=0,0,IF(W7=W8,2,IF(W7&lt;W8,1,3)))</f>
        <v>0</v>
      </c>
      <c r="W7" s="150"/>
      <c r="X7" s="71">
        <f t="shared" ref="X7" si="12">SUM(W7-W8)</f>
        <v>0</v>
      </c>
      <c r="Y7" s="185"/>
      <c r="Z7" s="15">
        <v>4</v>
      </c>
      <c r="AA7" s="157" t="str">
        <f t="shared" ref="AA7:AA10" si="13">+I7</f>
        <v/>
      </c>
      <c r="AB7" s="153">
        <f t="shared" si="2"/>
        <v>0</v>
      </c>
      <c r="AC7" s="153">
        <f t="shared" si="3"/>
        <v>0</v>
      </c>
      <c r="AD7" s="467">
        <f t="shared" si="4"/>
        <v>0</v>
      </c>
      <c r="AE7"/>
      <c r="AF7" s="180" t="str">
        <f t="shared" si="9"/>
        <v/>
      </c>
      <c r="AG7" s="30"/>
      <c r="AH7" s="48" t="str">
        <f>IF(AA7="","",SMALL(AF$5:AF$10,ROWS(AB$5:AB7)))</f>
        <v/>
      </c>
      <c r="AI7" s="70" t="str">
        <f>IF(AH7="","",IF(AND(AK6=AK7,AL6=AL7,AM6=AM7),AI6,$AI$5+2))</f>
        <v/>
      </c>
      <c r="AJ7" s="47" t="str">
        <f t="shared" si="5"/>
        <v/>
      </c>
      <c r="AK7" s="182" t="str">
        <f t="shared" si="6"/>
        <v/>
      </c>
      <c r="AL7" s="337" t="str">
        <f t="shared" si="7"/>
        <v/>
      </c>
      <c r="AM7" s="205" t="str">
        <f t="shared" si="8"/>
        <v/>
      </c>
    </row>
    <row r="8" spans="1:39" ht="30" customHeight="1" thickBot="1">
      <c r="A8" s="7">
        <v>4</v>
      </c>
      <c r="B8" s="267"/>
      <c r="C8" s="267"/>
      <c r="D8" s="268"/>
      <c r="E8" s="435"/>
      <c r="G8" s="438">
        <v>4</v>
      </c>
      <c r="H8" s="504"/>
      <c r="I8" s="65" t="str">
        <f t="shared" si="0"/>
        <v/>
      </c>
      <c r="J8" s="53">
        <f>IF(K7+K8=0,0,IF(K7=K8,2,IF(K7&gt;K8,1,3)))</f>
        <v>0</v>
      </c>
      <c r="K8" s="151"/>
      <c r="L8" s="9">
        <f t="shared" ref="L8" si="14">SUM(K8-K7)</f>
        <v>0</v>
      </c>
      <c r="M8" s="448"/>
      <c r="N8" s="492"/>
      <c r="O8" s="52" t="str">
        <f>IF(K5=K6," ",IF(K5&lt;K6,I5,I6))</f>
        <v xml:space="preserve"> </v>
      </c>
      <c r="P8" s="65">
        <f>IF(Q7+Q8=0,0,IF(Q7=Q8,2,IF(Q7&gt;Q8,1,3)))</f>
        <v>0</v>
      </c>
      <c r="Q8" s="151"/>
      <c r="R8" s="9">
        <f t="shared" ref="R8" si="15">SUM(Q8-Q7)</f>
        <v>0</v>
      </c>
      <c r="S8" s="1"/>
      <c r="T8" s="492"/>
      <c r="U8" s="144" t="str">
        <f>IF(Q9=Q10," ",IF(Q9&gt;Q10,O9,O10))</f>
        <v xml:space="preserve"> </v>
      </c>
      <c r="V8" s="53">
        <f>IF(W7+W8=0,0,IF(W7=W8,2,IF(W7&gt;W8,1,3)))</f>
        <v>0</v>
      </c>
      <c r="W8" s="151"/>
      <c r="X8" s="9">
        <f t="shared" ref="X8" si="16">SUM(W8-W7)</f>
        <v>0</v>
      </c>
      <c r="Y8" s="185"/>
      <c r="Z8" s="15">
        <v>4</v>
      </c>
      <c r="AA8" s="157" t="str">
        <f t="shared" si="13"/>
        <v/>
      </c>
      <c r="AB8" s="153">
        <f t="shared" si="2"/>
        <v>0</v>
      </c>
      <c r="AC8" s="153">
        <f t="shared" si="3"/>
        <v>0</v>
      </c>
      <c r="AD8" s="467">
        <f t="shared" si="4"/>
        <v>0</v>
      </c>
      <c r="AE8"/>
      <c r="AF8" s="180" t="str">
        <f t="shared" si="9"/>
        <v/>
      </c>
      <c r="AG8" s="30"/>
      <c r="AH8" s="48" t="str">
        <f>IF(AA8="","",SMALL(AF$5:AF$10,ROWS(AB$5:AB8)))</f>
        <v/>
      </c>
      <c r="AI8" s="70" t="str">
        <f>IF(AH8="","",IF(AND(AK7=AK8,AL7=AL8,AM7=AM8),AI7,$AI$5+3))</f>
        <v/>
      </c>
      <c r="AJ8" s="47" t="str">
        <f t="shared" si="5"/>
        <v/>
      </c>
      <c r="AK8" s="182" t="str">
        <f t="shared" si="6"/>
        <v/>
      </c>
      <c r="AL8" s="337" t="str">
        <f t="shared" si="7"/>
        <v/>
      </c>
      <c r="AM8" s="205" t="str">
        <f t="shared" si="8"/>
        <v/>
      </c>
    </row>
    <row r="9" spans="1:39" ht="30" customHeight="1">
      <c r="A9" s="7">
        <v>5</v>
      </c>
      <c r="B9" s="267"/>
      <c r="C9" s="267"/>
      <c r="D9" s="268"/>
      <c r="E9" s="435"/>
      <c r="G9" s="438">
        <v>5</v>
      </c>
      <c r="H9" s="503">
        <v>3</v>
      </c>
      <c r="I9" s="8" t="str">
        <f t="shared" si="0"/>
        <v/>
      </c>
      <c r="J9" s="45">
        <f>IF(K9+K10=0,0,IF(K9=K10,2,IF(K9&lt;K10,1,3)))</f>
        <v>0</v>
      </c>
      <c r="K9" s="150"/>
      <c r="L9" s="8">
        <f t="shared" ref="L9" si="17">SUM(K9-K10)</f>
        <v>0</v>
      </c>
      <c r="M9" s="448"/>
      <c r="N9" s="491">
        <v>4</v>
      </c>
      <c r="O9" s="67" t="str">
        <f>IF(K7=K8," ",IF(K7&lt;K8,I7,I8))</f>
        <v xml:space="preserve"> </v>
      </c>
      <c r="P9" s="45">
        <f t="shared" si="1"/>
        <v>0</v>
      </c>
      <c r="Q9" s="150"/>
      <c r="R9" s="71">
        <f t="shared" ref="R9" si="18">SUM(Q9-Q10)</f>
        <v>0</v>
      </c>
      <c r="S9" s="1"/>
      <c r="T9" s="491">
        <v>2</v>
      </c>
      <c r="U9" s="57" t="str">
        <f>IF(Q7=Q8," ",IF(Q7&lt;Q8,O7,O8))</f>
        <v xml:space="preserve"> </v>
      </c>
      <c r="V9" s="45">
        <f>IF(W9+W10=0,0,IF(W9=W10,2,IF(W9&lt;W10,1,3)))</f>
        <v>0</v>
      </c>
      <c r="W9" s="150"/>
      <c r="X9" s="71">
        <f t="shared" ref="X9" si="19">SUM(W9-W10)</f>
        <v>0</v>
      </c>
      <c r="Y9" s="185"/>
      <c r="Z9" s="15">
        <v>5</v>
      </c>
      <c r="AA9" s="157" t="str">
        <f t="shared" si="13"/>
        <v/>
      </c>
      <c r="AB9" s="153">
        <f t="shared" si="2"/>
        <v>0</v>
      </c>
      <c r="AC9" s="153">
        <f t="shared" si="3"/>
        <v>0</v>
      </c>
      <c r="AD9" s="467">
        <f t="shared" si="4"/>
        <v>0</v>
      </c>
      <c r="AE9"/>
      <c r="AF9" s="180" t="str">
        <f t="shared" si="9"/>
        <v/>
      </c>
      <c r="AG9" s="30"/>
      <c r="AH9" s="48" t="str">
        <f>IF(AA9="","",SMALL(AF$5:AF$10,ROWS(AB$5:AB9)))</f>
        <v/>
      </c>
      <c r="AI9" s="70" t="str">
        <f>IF(AH9="","",IF(AND(AK8=AK9,AL8=AL9,AM8=AM9),AI8,$AI$5+4))</f>
        <v/>
      </c>
      <c r="AJ9" s="47" t="str">
        <f t="shared" si="5"/>
        <v/>
      </c>
      <c r="AK9" s="182" t="str">
        <f t="shared" si="6"/>
        <v/>
      </c>
      <c r="AL9" s="337" t="str">
        <f t="shared" si="7"/>
        <v/>
      </c>
      <c r="AM9" s="205" t="str">
        <f t="shared" si="8"/>
        <v/>
      </c>
    </row>
    <row r="10" spans="1:39" ht="30" customHeight="1" thickBot="1">
      <c r="A10" s="10">
        <v>6</v>
      </c>
      <c r="B10" s="356"/>
      <c r="C10" s="271"/>
      <c r="D10" s="272"/>
      <c r="E10" s="436"/>
      <c r="G10" s="438">
        <v>6</v>
      </c>
      <c r="H10" s="504"/>
      <c r="I10" s="152" t="str">
        <f t="shared" si="0"/>
        <v/>
      </c>
      <c r="J10" s="46">
        <f>IF(K9+K10=0,0,IF(K9=K10,2,IF(K9&gt;K10,1,3)))</f>
        <v>0</v>
      </c>
      <c r="K10" s="151"/>
      <c r="L10" s="9">
        <f t="shared" ref="L10" si="20">SUM(K10-K9)</f>
        <v>0</v>
      </c>
      <c r="M10" s="448"/>
      <c r="N10" s="492"/>
      <c r="O10" s="74" t="str">
        <f>IF(K9=K10," ",IF(K9&lt;K10,I9,I10))</f>
        <v xml:space="preserve"> </v>
      </c>
      <c r="P10" s="152">
        <f>IF(Q9+Q10=0,0,IF(Q9=Q10,2,IF(Q9&gt;Q10,1,3)))</f>
        <v>0</v>
      </c>
      <c r="Q10" s="151"/>
      <c r="R10" s="9">
        <f t="shared" ref="R10" si="21">SUM(Q10-Q9)</f>
        <v>0</v>
      </c>
      <c r="S10" s="1"/>
      <c r="T10" s="492"/>
      <c r="U10" s="126" t="str">
        <f>IF(Q9=Q10," ",IF(Q9&lt;Q10,O9,O10))</f>
        <v xml:space="preserve"> </v>
      </c>
      <c r="V10" s="46">
        <f>IF(W9+W10=0,0,IF(W9=W10,2,IF(W9&gt;W10,1,3)))</f>
        <v>0</v>
      </c>
      <c r="W10" s="151"/>
      <c r="X10" s="9">
        <f t="shared" ref="X10" si="22">SUM(W10-W9)</f>
        <v>0</v>
      </c>
      <c r="Y10" s="185"/>
      <c r="Z10" s="39">
        <v>6</v>
      </c>
      <c r="AA10" s="155" t="str">
        <f t="shared" si="13"/>
        <v/>
      </c>
      <c r="AB10" s="468">
        <f t="shared" si="2"/>
        <v>0</v>
      </c>
      <c r="AC10" s="468">
        <f t="shared" si="3"/>
        <v>0</v>
      </c>
      <c r="AD10" s="469">
        <f t="shared" si="4"/>
        <v>0</v>
      </c>
      <c r="AE10"/>
      <c r="AF10" s="180" t="str">
        <f t="shared" si="9"/>
        <v/>
      </c>
      <c r="AG10" s="61"/>
      <c r="AH10" s="64" t="str">
        <f>IF(AA10="","",SMALL(AF$5:AF$10,ROWS(AB$5:AB10)))</f>
        <v/>
      </c>
      <c r="AI10" s="88" t="str">
        <f>IF(AH10="","",IF(AND(AK9=AK10,AL9=AL10,AM9=AM10),AI9,$AI$5+5))</f>
        <v/>
      </c>
      <c r="AJ10" s="63" t="str">
        <f t="shared" si="5"/>
        <v/>
      </c>
      <c r="AK10" s="139" t="str">
        <f t="shared" si="6"/>
        <v/>
      </c>
      <c r="AL10" s="338" t="str">
        <f t="shared" si="7"/>
        <v/>
      </c>
      <c r="AM10" s="206" t="str">
        <f t="shared" si="8"/>
        <v/>
      </c>
    </row>
    <row r="11" spans="1:39" ht="30" customHeight="1">
      <c r="A11" s="185"/>
      <c r="B11" s="330"/>
      <c r="C11" s="23"/>
      <c r="D11" s="185"/>
      <c r="E11" s="185">
        <f>SUM(E5:E10)</f>
        <v>0</v>
      </c>
      <c r="F11" s="330"/>
      <c r="G11" s="443"/>
      <c r="H11" s="185"/>
      <c r="I11" s="187"/>
      <c r="J11" s="187">
        <f>SUM(J5:J10)</f>
        <v>0</v>
      </c>
      <c r="K11" s="185">
        <f>SUM(K5:K10)</f>
        <v>0</v>
      </c>
      <c r="L11" s="263">
        <f>SUM(L3:L10)</f>
        <v>0</v>
      </c>
      <c r="M11" s="448"/>
      <c r="N11" s="13"/>
      <c r="O11" s="187"/>
      <c r="P11" s="187">
        <f>SUM(P5:P10)</f>
        <v>0</v>
      </c>
      <c r="Q11" s="185">
        <f>SUM(Q5:Q10)</f>
        <v>0</v>
      </c>
      <c r="R11" s="263">
        <f>SUM(R3:R10)</f>
        <v>0</v>
      </c>
      <c r="S11" s="186"/>
      <c r="T11" s="13"/>
      <c r="U11" s="187"/>
      <c r="V11" s="188">
        <f>SUM(V5:V10)</f>
        <v>0</v>
      </c>
      <c r="W11" s="185">
        <f>SUM(W5:W10)</f>
        <v>0</v>
      </c>
      <c r="X11" s="263">
        <f>SUM(X3:X10)</f>
        <v>0</v>
      </c>
      <c r="Y11" s="490">
        <f>SUM(K11+Q11+W11)</f>
        <v>0</v>
      </c>
      <c r="Z11" s="185"/>
      <c r="AA11" s="187"/>
      <c r="AB11" s="333">
        <f>SUM(AB3:AB10)</f>
        <v>0</v>
      </c>
      <c r="AC11" s="327">
        <f>SUM(AC5:AC10)</f>
        <v>0</v>
      </c>
      <c r="AD11" s="327">
        <f>SUM(AD5:AD10)</f>
        <v>0</v>
      </c>
      <c r="AE11" s="187"/>
      <c r="AF11" s="187"/>
      <c r="AG11" s="187"/>
      <c r="AH11" s="187"/>
      <c r="AI11" s="187"/>
      <c r="AJ11" s="187"/>
      <c r="AK11" s="333">
        <f>SUM(AK5:AK10)</f>
        <v>0</v>
      </c>
      <c r="AL11" s="327">
        <f>SUM(AL5:AL10)</f>
        <v>0</v>
      </c>
      <c r="AM11" s="327">
        <f>SUM(AM3:AM10)</f>
        <v>0</v>
      </c>
    </row>
    <row r="12" spans="1:39" ht="30" customHeight="1">
      <c r="A12" s="185"/>
      <c r="B12" s="330"/>
      <c r="C12" s="23"/>
      <c r="D12" s="185"/>
      <c r="E12" s="185">
        <v>21</v>
      </c>
      <c r="F12" s="330"/>
      <c r="G12" s="443"/>
      <c r="H12" s="313"/>
      <c r="I12" s="311"/>
      <c r="J12" s="311">
        <v>12</v>
      </c>
      <c r="K12" s="313"/>
      <c r="L12" s="264" t="str">
        <f>IF(L11=0,"OK",ERREUR)</f>
        <v>OK</v>
      </c>
      <c r="M12" s="456"/>
      <c r="N12" s="313"/>
      <c r="O12" s="311"/>
      <c r="P12" s="311">
        <v>12</v>
      </c>
      <c r="Q12" s="313"/>
      <c r="R12" s="264" t="str">
        <f>IF(R11=0,"OK",ERREUR)</f>
        <v>OK</v>
      </c>
      <c r="S12" s="313"/>
      <c r="T12" s="313"/>
      <c r="U12" s="311"/>
      <c r="V12" s="311">
        <v>12</v>
      </c>
      <c r="W12" s="313"/>
      <c r="X12" s="264" t="str">
        <f>IF(X11=0,"OK",ERREUR)</f>
        <v>OK</v>
      </c>
      <c r="Y12" s="313"/>
      <c r="Z12" s="313"/>
      <c r="AA12" s="311"/>
      <c r="AB12" s="334">
        <f>SUM(J12+P12+V12)</f>
        <v>36</v>
      </c>
      <c r="AC12" s="311" t="str">
        <f>IF(AC11=0,"OK",ERREUR)</f>
        <v>OK</v>
      </c>
      <c r="AD12" s="311"/>
      <c r="AE12" s="311"/>
      <c r="AF12" s="312"/>
      <c r="AG12" s="312"/>
      <c r="AH12" s="311"/>
      <c r="AI12" s="311"/>
      <c r="AJ12" s="312"/>
      <c r="AK12" s="334">
        <f>+AB12</f>
        <v>36</v>
      </c>
      <c r="AL12" s="311" t="str">
        <f>IF(AL11=0,"OK",ERREUR)</f>
        <v>OK</v>
      </c>
      <c r="AM12" s="345"/>
    </row>
    <row r="13" spans="1:39" ht="30" customHeight="1">
      <c r="A13" s="185"/>
      <c r="B13" s="330"/>
      <c r="C13" s="500" t="s">
        <v>71</v>
      </c>
      <c r="D13" s="500"/>
      <c r="G13" s="443"/>
      <c r="H13" s="185"/>
      <c r="I13" s="185"/>
      <c r="J13" s="185"/>
      <c r="K13" s="185"/>
      <c r="L13" s="185"/>
      <c r="M13" s="443"/>
      <c r="N13" s="185"/>
      <c r="O13" s="185"/>
      <c r="P13" s="185"/>
      <c r="Q13" s="185"/>
      <c r="R13" s="185"/>
      <c r="S13" s="185"/>
      <c r="T13" s="185"/>
      <c r="U13" s="186"/>
      <c r="V13" s="185"/>
      <c r="W13" s="186"/>
      <c r="X13" s="186"/>
      <c r="Y13" s="185"/>
      <c r="Z13" s="185"/>
      <c r="AA13" s="185"/>
      <c r="AB13" s="185"/>
      <c r="AC13" s="185"/>
      <c r="AD13" s="330"/>
      <c r="AE13" s="121"/>
      <c r="AF13" s="185"/>
      <c r="AG13" s="185"/>
      <c r="AH13"/>
      <c r="AI13" s="13"/>
      <c r="AJ13" s="185"/>
    </row>
    <row r="14" spans="1:39" ht="23.25" customHeight="1">
      <c r="A14"/>
      <c r="B14"/>
      <c r="C14" s="499" t="s">
        <v>123</v>
      </c>
      <c r="D14" s="499"/>
      <c r="E14"/>
      <c r="H14" s="185"/>
      <c r="I14" s="185"/>
      <c r="J14" s="185"/>
      <c r="K14" s="185"/>
      <c r="L14" s="443"/>
      <c r="M14" s="457"/>
      <c r="N14" s="185"/>
      <c r="O14" s="443"/>
      <c r="P14" s="443"/>
      <c r="Q14" s="444"/>
      <c r="R14" s="1"/>
      <c r="S14" s="185"/>
      <c r="U14" s="186"/>
      <c r="V14" s="185"/>
      <c r="W14" s="185"/>
      <c r="X14" s="185"/>
      <c r="Y14" s="185"/>
      <c r="Z14" s="185"/>
      <c r="AA14" s="121"/>
      <c r="AB14" s="186"/>
      <c r="AC14" s="331"/>
      <c r="AD14" s="185"/>
      <c r="AE14" s="185"/>
      <c r="AF14" s="13"/>
      <c r="AG14"/>
      <c r="AH14" s="185"/>
      <c r="AI14" s="185"/>
    </row>
    <row r="15" spans="1:39" ht="30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 s="447"/>
      <c r="AD15" s="328"/>
      <c r="AE15" s="185"/>
      <c r="AF15" s="13"/>
      <c r="AG15" s="13"/>
      <c r="AH15" s="185"/>
      <c r="AI15" s="185"/>
      <c r="AJ15" s="13"/>
    </row>
    <row r="16" spans="1:39" ht="30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187"/>
      <c r="AD16" s="329"/>
      <c r="AE16" s="185"/>
      <c r="AF16" s="13"/>
      <c r="AG16" s="13"/>
      <c r="AH16" s="185"/>
      <c r="AI16" s="185"/>
      <c r="AJ16" s="13"/>
    </row>
    <row r="17" spans="1:30" ht="1.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 s="113"/>
      <c r="AD17" s="304"/>
    </row>
    <row r="18" spans="1:30" ht="6.75" hidden="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30" ht="26.25">
      <c r="A19" s="21" t="s">
        <v>64</v>
      </c>
      <c r="B19" s="44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85"/>
      <c r="O19" s="185"/>
    </row>
    <row r="20" spans="1:30" ht="26.25">
      <c r="A20" s="21" t="s">
        <v>131</v>
      </c>
      <c r="B20" s="44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85"/>
      <c r="O20" s="185"/>
    </row>
    <row r="21" spans="1:30" ht="26.25">
      <c r="A21" s="21" t="s">
        <v>68</v>
      </c>
      <c r="B21" s="443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85"/>
    </row>
    <row r="22" spans="1:30" ht="26.25">
      <c r="A22" s="21" t="s">
        <v>132</v>
      </c>
      <c r="B22" s="443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185"/>
      <c r="O22" s="185"/>
    </row>
    <row r="23" spans="1:30" ht="26.25">
      <c r="A23" s="21" t="s">
        <v>129</v>
      </c>
      <c r="B23" s="443"/>
      <c r="D23" s="22"/>
      <c r="E23" s="22"/>
      <c r="F23" s="22"/>
      <c r="I23" s="22"/>
      <c r="J23" s="22"/>
      <c r="K23" s="22"/>
      <c r="L23" s="22"/>
      <c r="M23" s="22"/>
      <c r="N23" s="185"/>
      <c r="O23" s="185"/>
    </row>
    <row r="24" spans="1:30" ht="26.25">
      <c r="A24" s="21" t="s">
        <v>95</v>
      </c>
      <c r="B24" s="443"/>
      <c r="D24" s="22"/>
      <c r="E24" s="22"/>
      <c r="F24" s="22"/>
      <c r="J24" s="22"/>
      <c r="K24" s="22"/>
      <c r="L24" s="22"/>
      <c r="M24" s="22"/>
      <c r="N24" s="22"/>
      <c r="O24" s="185"/>
    </row>
  </sheetData>
  <sheetProtection sheet="1" objects="1" scenarios="1" formatCells="0" formatColumns="0" formatRows="0" insertColumns="0" insertRows="0" insertHyperlinks="0" deleteColumns="0" deleteRows="0" sort="0"/>
  <mergeCells count="15">
    <mergeCell ref="C13:D13"/>
    <mergeCell ref="A1:C1"/>
    <mergeCell ref="I1:K1"/>
    <mergeCell ref="H5:H6"/>
    <mergeCell ref="H7:H8"/>
    <mergeCell ref="H9:H10"/>
    <mergeCell ref="C14:D14"/>
    <mergeCell ref="T5:T6"/>
    <mergeCell ref="T7:T8"/>
    <mergeCell ref="T9:T10"/>
    <mergeCell ref="AI3:AM3"/>
    <mergeCell ref="N5:N6"/>
    <mergeCell ref="N7:N8"/>
    <mergeCell ref="N9:N10"/>
    <mergeCell ref="AB3:AD3"/>
  </mergeCells>
  <conditionalFormatting sqref="K5:K6">
    <cfRule type="iconSet" priority="250">
      <iconSet>
        <cfvo type="percent" val="0"/>
        <cfvo type="percent" val="12"/>
        <cfvo type="percent" val="13"/>
      </iconSet>
    </cfRule>
    <cfRule type="duplicateValues" dxfId="682" priority="251"/>
  </conditionalFormatting>
  <conditionalFormatting sqref="K7:K8">
    <cfRule type="iconSet" priority="248">
      <iconSet>
        <cfvo type="percent" val="0"/>
        <cfvo type="percent" val="12"/>
        <cfvo type="percent" val="13"/>
      </iconSet>
    </cfRule>
    <cfRule type="duplicateValues" dxfId="681" priority="249"/>
  </conditionalFormatting>
  <conditionalFormatting sqref="K9:K10">
    <cfRule type="iconSet" priority="246">
      <iconSet>
        <cfvo type="percent" val="0"/>
        <cfvo type="percent" val="12"/>
        <cfvo type="percent" val="13"/>
      </iconSet>
    </cfRule>
    <cfRule type="duplicateValues" dxfId="680" priority="247"/>
  </conditionalFormatting>
  <conditionalFormatting sqref="Q5:Q6">
    <cfRule type="iconSet" priority="244">
      <iconSet>
        <cfvo type="percent" val="0"/>
        <cfvo type="percent" val="12"/>
        <cfvo type="percent" val="13"/>
      </iconSet>
    </cfRule>
    <cfRule type="duplicateValues" dxfId="679" priority="245"/>
  </conditionalFormatting>
  <conditionalFormatting sqref="Q7:Q8">
    <cfRule type="iconSet" priority="242">
      <iconSet>
        <cfvo type="percent" val="0"/>
        <cfvo type="percent" val="12"/>
        <cfvo type="percent" val="13"/>
      </iconSet>
    </cfRule>
    <cfRule type="duplicateValues" dxfId="678" priority="243"/>
  </conditionalFormatting>
  <conditionalFormatting sqref="Q9:Q10">
    <cfRule type="iconSet" priority="240">
      <iconSet>
        <cfvo type="percent" val="0"/>
        <cfvo type="percent" val="12"/>
        <cfvo type="percent" val="13"/>
      </iconSet>
    </cfRule>
    <cfRule type="duplicateValues" dxfId="677" priority="241"/>
  </conditionalFormatting>
  <conditionalFormatting sqref="W5:W6">
    <cfRule type="iconSet" priority="238">
      <iconSet>
        <cfvo type="percent" val="0"/>
        <cfvo type="percent" val="12"/>
        <cfvo type="percent" val="13"/>
      </iconSet>
    </cfRule>
    <cfRule type="duplicateValues" dxfId="676" priority="239"/>
  </conditionalFormatting>
  <conditionalFormatting sqref="W7:W8">
    <cfRule type="iconSet" priority="236">
      <iconSet>
        <cfvo type="percent" val="0"/>
        <cfvo type="percent" val="12"/>
        <cfvo type="percent" val="13"/>
      </iconSet>
    </cfRule>
    <cfRule type="duplicateValues" dxfId="675" priority="237"/>
  </conditionalFormatting>
  <conditionalFormatting sqref="W9:W10">
    <cfRule type="iconSet" priority="234">
      <iconSet>
        <cfvo type="percent" val="0"/>
        <cfvo type="percent" val="12"/>
        <cfvo type="percent" val="13"/>
      </iconSet>
    </cfRule>
    <cfRule type="duplicateValues" dxfId="674" priority="235"/>
  </conditionalFormatting>
  <conditionalFormatting sqref="AI5:AI10">
    <cfRule type="duplicateValues" dxfId="673" priority="230"/>
    <cfRule type="duplicateValues" dxfId="672" priority="231"/>
    <cfRule type="duplicateValues" dxfId="671" priority="232"/>
    <cfRule type="duplicateValues" dxfId="670" priority="233"/>
  </conditionalFormatting>
  <conditionalFormatting sqref="AL11 AC11 R11 X11 L11:M11">
    <cfRule type="colorScale" priority="229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12 AC12 R12 X12 L12:M12">
    <cfRule type="containsText" dxfId="669" priority="227" operator="containsText" text="OK">
      <formula>NOT(ISERROR(SEARCH("OK",L12)))</formula>
    </cfRule>
    <cfRule type="containsText" dxfId="668" priority="228" operator="containsText" text="ERREUR">
      <formula>NOT(ISERROR(SEARCH("ERREUR",L12)))</formula>
    </cfRule>
  </conditionalFormatting>
  <conditionalFormatting sqref="AI5:AI10">
    <cfRule type="duplicateValues" dxfId="667" priority="212"/>
  </conditionalFormatting>
  <conditionalFormatting sqref="AI6:AI10">
    <cfRule type="duplicateValues" dxfId="666" priority="210"/>
    <cfRule type="duplicateValues" dxfId="665" priority="211"/>
  </conditionalFormatting>
  <conditionalFormatting sqref="AI6:AI10">
    <cfRule type="duplicateValues" dxfId="664" priority="205"/>
  </conditionalFormatting>
  <conditionalFormatting sqref="AI6 AI8 AI10">
    <cfRule type="duplicateValues" dxfId="663" priority="193"/>
  </conditionalFormatting>
  <conditionalFormatting sqref="AI6 AI8 AI10">
    <cfRule type="duplicateValues" dxfId="662" priority="191"/>
    <cfRule type="duplicateValues" dxfId="661" priority="192"/>
  </conditionalFormatting>
  <conditionalFormatting sqref="K7:K8">
    <cfRule type="duplicateValues" dxfId="660" priority="174"/>
    <cfRule type="iconSet" priority="175">
      <iconSet>
        <cfvo type="percent" val="0"/>
        <cfvo type="percent" val="12"/>
        <cfvo type="percent" val="13"/>
      </iconSet>
    </cfRule>
  </conditionalFormatting>
  <conditionalFormatting sqref="K9:K10">
    <cfRule type="duplicateValues" dxfId="659" priority="172"/>
    <cfRule type="iconSet" priority="173">
      <iconSet>
        <cfvo type="percent" val="0"/>
        <cfvo type="percent" val="12"/>
        <cfvo type="percent" val="13"/>
      </iconSet>
    </cfRule>
  </conditionalFormatting>
  <conditionalFormatting sqref="K5:K6">
    <cfRule type="duplicateValues" dxfId="658" priority="171"/>
  </conditionalFormatting>
  <conditionalFormatting sqref="K5:K10">
    <cfRule type="iconSet" priority="170">
      <iconSet>
        <cfvo type="percent" val="0"/>
        <cfvo type="percent" val="12"/>
        <cfvo type="percent" val="13"/>
      </iconSet>
    </cfRule>
  </conditionalFormatting>
  <conditionalFormatting sqref="K5:K6">
    <cfRule type="duplicateValues" dxfId="657" priority="156"/>
    <cfRule type="iconSet" priority="157">
      <iconSet>
        <cfvo type="percent" val="0"/>
        <cfvo type="percent" val="12"/>
        <cfvo type="percent" val="13"/>
      </iconSet>
    </cfRule>
  </conditionalFormatting>
  <conditionalFormatting sqref="Q7:Q8">
    <cfRule type="duplicateValues" dxfId="656" priority="112"/>
    <cfRule type="iconSet" priority="113">
      <iconSet>
        <cfvo type="percent" val="0"/>
        <cfvo type="percent" val="12"/>
        <cfvo type="percent" val="13"/>
      </iconSet>
    </cfRule>
  </conditionalFormatting>
  <conditionalFormatting sqref="Q9:Q10">
    <cfRule type="duplicateValues" dxfId="655" priority="110"/>
    <cfRule type="iconSet" priority="111">
      <iconSet>
        <cfvo type="percent" val="0"/>
        <cfvo type="percent" val="12"/>
        <cfvo type="percent" val="13"/>
      </iconSet>
    </cfRule>
  </conditionalFormatting>
  <conditionalFormatting sqref="Q5:Q6">
    <cfRule type="duplicateValues" dxfId="654" priority="109"/>
  </conditionalFormatting>
  <conditionalFormatting sqref="Q5:Q10">
    <cfRule type="iconSet" priority="108">
      <iconSet>
        <cfvo type="percent" val="0"/>
        <cfvo type="percent" val="12"/>
        <cfvo type="percent" val="13"/>
      </iconSet>
    </cfRule>
  </conditionalFormatting>
  <conditionalFormatting sqref="Q5:Q6">
    <cfRule type="duplicateValues" dxfId="653" priority="94"/>
    <cfRule type="iconSet" priority="95">
      <iconSet>
        <cfvo type="percent" val="0"/>
        <cfvo type="percent" val="12"/>
        <cfvo type="percent" val="13"/>
      </iconSet>
    </cfRule>
  </conditionalFormatting>
  <conditionalFormatting sqref="W7:W8">
    <cfRule type="duplicateValues" dxfId="652" priority="50"/>
    <cfRule type="iconSet" priority="51">
      <iconSet>
        <cfvo type="percent" val="0"/>
        <cfvo type="percent" val="12"/>
        <cfvo type="percent" val="13"/>
      </iconSet>
    </cfRule>
  </conditionalFormatting>
  <conditionalFormatting sqref="W9:W10">
    <cfRule type="duplicateValues" dxfId="651" priority="48"/>
    <cfRule type="iconSet" priority="49">
      <iconSet>
        <cfvo type="percent" val="0"/>
        <cfvo type="percent" val="12"/>
        <cfvo type="percent" val="13"/>
      </iconSet>
    </cfRule>
  </conditionalFormatting>
  <conditionalFormatting sqref="W5:W6">
    <cfRule type="duplicateValues" dxfId="650" priority="47"/>
  </conditionalFormatting>
  <conditionalFormatting sqref="W5:W10">
    <cfRule type="iconSet" priority="46">
      <iconSet>
        <cfvo type="percent" val="0"/>
        <cfvo type="percent" val="12"/>
        <cfvo type="percent" val="13"/>
      </iconSet>
    </cfRule>
  </conditionalFormatting>
  <conditionalFormatting sqref="W5:W6">
    <cfRule type="duplicateValues" dxfId="649" priority="32"/>
    <cfRule type="iconSet" priority="33">
      <iconSet>
        <cfvo type="percent" val="0"/>
        <cfvo type="percent" val="12"/>
        <cfvo type="percent" val="13"/>
      </iconSet>
    </cfRule>
  </conditionalFormatting>
  <conditionalFormatting sqref="O5:O10">
    <cfRule type="duplicateValues" dxfId="648" priority="1"/>
  </conditionalFormatting>
  <pageMargins left="0.16" right="0.22" top="0.33" bottom="0.32" header="0.17" footer="0.19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FF"/>
  </sheetPr>
  <dimension ref="A1:AM27"/>
  <sheetViews>
    <sheetView zoomScale="70" zoomScaleNormal="70" workbookViewId="0">
      <selection activeCell="I11" sqref="I11"/>
    </sheetView>
  </sheetViews>
  <sheetFormatPr baseColWidth="10" defaultRowHeight="15"/>
  <cols>
    <col min="1" max="2" width="6.7109375" customWidth="1"/>
    <col min="3" max="3" width="26.85546875" customWidth="1"/>
    <col min="4" max="4" width="22.42578125" customWidth="1"/>
    <col min="5" max="5" width="8.85546875" customWidth="1"/>
    <col min="6" max="6" width="4.28515625" customWidth="1"/>
    <col min="7" max="7" width="6" customWidth="1"/>
    <col min="8" max="8" width="5.42578125" customWidth="1"/>
    <col min="9" max="9" width="24.5703125" customWidth="1"/>
    <col min="10" max="10" width="8.140625" hidden="1" customWidth="1"/>
    <col min="11" max="11" width="9.85546875" customWidth="1"/>
    <col min="12" max="12" width="9" hidden="1" customWidth="1"/>
    <col min="13" max="13" width="4.5703125" customWidth="1"/>
    <col min="14" max="14" width="7.140625" customWidth="1"/>
    <col min="15" max="15" width="25.42578125" customWidth="1"/>
    <col min="16" max="16" width="6.5703125" hidden="1" customWidth="1"/>
    <col min="17" max="17" width="9.28515625" customWidth="1"/>
    <col min="18" max="18" width="5.85546875" hidden="1" customWidth="1"/>
    <col min="19" max="19" width="4.85546875" customWidth="1"/>
    <col min="20" max="20" width="7.5703125" customWidth="1"/>
    <col min="21" max="21" width="22.85546875" customWidth="1"/>
    <col min="22" max="22" width="7.5703125" hidden="1" customWidth="1"/>
    <col min="23" max="23" width="8.85546875" customWidth="1"/>
    <col min="24" max="24" width="8.7109375" hidden="1" customWidth="1"/>
    <col min="25" max="25" width="6" customWidth="1"/>
    <col min="26" max="26" width="7.5703125" customWidth="1"/>
    <col min="27" max="27" width="26.28515625" customWidth="1"/>
    <col min="31" max="31" width="7.140625" customWidth="1"/>
    <col min="32" max="32" width="11.28515625" customWidth="1"/>
    <col min="33" max="33" width="13" customWidth="1"/>
    <col min="34" max="34" width="13.42578125" customWidth="1"/>
    <col min="35" max="35" width="9.7109375" customWidth="1"/>
    <col min="36" max="36" width="28.140625" customWidth="1"/>
    <col min="37" max="37" width="9.7109375" customWidth="1"/>
  </cols>
  <sheetData>
    <row r="1" spans="1:39" ht="48.7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3"/>
      <c r="X1" s="302"/>
      <c r="Y1" s="302"/>
      <c r="Z1" s="303"/>
      <c r="AA1" s="303"/>
      <c r="AB1" s="302"/>
      <c r="AC1" s="302"/>
      <c r="AD1" s="302"/>
      <c r="AE1" s="302"/>
      <c r="AF1" s="302"/>
      <c r="AG1" s="303"/>
      <c r="AH1" s="302"/>
      <c r="AI1" s="302"/>
      <c r="AJ1" s="302"/>
      <c r="AK1" s="90"/>
      <c r="AL1" s="90"/>
      <c r="AM1" s="31"/>
    </row>
    <row r="2" spans="1:39" ht="26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4"/>
      <c r="X2" s="443"/>
      <c r="Y2" s="443"/>
      <c r="Z2" s="444"/>
      <c r="AA2" s="444"/>
      <c r="AB2" s="443"/>
      <c r="AC2" s="443"/>
      <c r="AD2" s="443"/>
      <c r="AE2" s="443"/>
      <c r="AF2" s="443"/>
      <c r="AG2" s="444"/>
      <c r="AH2" s="443"/>
      <c r="AI2" s="443"/>
      <c r="AJ2" s="443"/>
      <c r="AK2" s="90"/>
      <c r="AL2" s="90"/>
      <c r="AM2" s="31"/>
    </row>
    <row r="3" spans="1:39" ht="40.5" customHeight="1" thickBot="1">
      <c r="A3" s="90"/>
      <c r="B3" s="90"/>
      <c r="C3" s="3"/>
      <c r="D3" s="3"/>
      <c r="E3" s="440" t="s">
        <v>16</v>
      </c>
      <c r="F3" s="3"/>
      <c r="G3" s="443"/>
      <c r="H3" s="443"/>
      <c r="I3" s="11" t="s">
        <v>6</v>
      </c>
      <c r="J3" s="302"/>
      <c r="K3" s="302"/>
      <c r="L3" s="302"/>
      <c r="M3" s="12"/>
      <c r="N3" s="12"/>
      <c r="O3" s="11" t="s">
        <v>7</v>
      </c>
      <c r="P3" s="302"/>
      <c r="Q3" s="302"/>
      <c r="R3" s="302"/>
      <c r="S3" s="303"/>
      <c r="T3" s="12"/>
      <c r="U3" s="11" t="s">
        <v>8</v>
      </c>
      <c r="V3" s="27"/>
      <c r="W3" s="302"/>
      <c r="X3" s="302"/>
      <c r="Y3" s="302"/>
      <c r="Z3" s="302"/>
      <c r="AA3" s="90"/>
      <c r="AB3" s="496" t="s">
        <v>22</v>
      </c>
      <c r="AC3" s="497"/>
      <c r="AD3" s="498"/>
      <c r="AF3" s="92" t="s">
        <v>0</v>
      </c>
      <c r="AG3" s="91"/>
      <c r="AH3" s="89"/>
      <c r="AI3" s="493" t="s">
        <v>13</v>
      </c>
      <c r="AJ3" s="494"/>
      <c r="AK3" s="494"/>
      <c r="AL3" s="494"/>
      <c r="AM3" s="495"/>
    </row>
    <row r="4" spans="1:39" ht="36.75" customHeight="1" thickBot="1">
      <c r="A4" s="4"/>
      <c r="B4" s="296" t="s">
        <v>130</v>
      </c>
      <c r="C4" s="5" t="s">
        <v>14</v>
      </c>
      <c r="D4" s="16" t="s">
        <v>15</v>
      </c>
      <c r="E4" s="433" t="s">
        <v>65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302"/>
      <c r="Z4" s="302"/>
      <c r="AA4" s="316" t="s">
        <v>1</v>
      </c>
      <c r="AB4" s="398" t="s">
        <v>2</v>
      </c>
      <c r="AC4" s="470" t="s">
        <v>3</v>
      </c>
      <c r="AD4" s="465" t="s">
        <v>12</v>
      </c>
      <c r="AF4" s="97" t="s">
        <v>4</v>
      </c>
      <c r="AG4" s="301"/>
      <c r="AH4" s="305" t="s">
        <v>21</v>
      </c>
      <c r="AI4" s="320" t="s">
        <v>17</v>
      </c>
      <c r="AJ4" s="316" t="s">
        <v>1</v>
      </c>
      <c r="AK4" s="340" t="s">
        <v>2</v>
      </c>
      <c r="AL4" s="201" t="s">
        <v>3</v>
      </c>
      <c r="AM4" s="306" t="s">
        <v>12</v>
      </c>
    </row>
    <row r="5" spans="1:39" ht="24.95" customHeight="1">
      <c r="A5" s="6">
        <v>1</v>
      </c>
      <c r="B5" s="265"/>
      <c r="C5" s="265"/>
      <c r="D5" s="266"/>
      <c r="E5" s="434"/>
      <c r="F5" s="90"/>
      <c r="G5" s="437">
        <v>1</v>
      </c>
      <c r="H5" s="503">
        <v>1</v>
      </c>
      <c r="I5" s="45" t="str">
        <f t="shared" ref="I5:I12" si="0">IF(ISNA(MATCH(G5,$E$5:$E$12,0)),"",INDEX($C$5:$C$12,MATCH(G5,$E$5:$E$12,0)))</f>
        <v/>
      </c>
      <c r="J5" s="45">
        <f t="shared" ref="J5" si="1">IF(K5+K6=0,0,IF(K5=K6,2,IF(K5&lt;K6,1,3)))</f>
        <v>0</v>
      </c>
      <c r="K5" s="150"/>
      <c r="L5" s="8">
        <f>SUM(K5-K6)</f>
        <v>0</v>
      </c>
      <c r="M5" s="1"/>
      <c r="N5" s="491">
        <v>8</v>
      </c>
      <c r="O5" s="75" t="str">
        <f>IF(K5=K6," ",IF(K5&gt;K6,I5,I6))</f>
        <v xml:space="preserve"> </v>
      </c>
      <c r="P5" s="45">
        <f t="shared" ref="P5" si="2">IF(Q5+Q6=0,0,IF(Q5=Q6,2,IF(Q5&lt;Q6,1,3)))</f>
        <v>3</v>
      </c>
      <c r="Q5" s="150">
        <v>10</v>
      </c>
      <c r="R5" s="8">
        <f>SUM(Q5-Q6)</f>
        <v>8</v>
      </c>
      <c r="S5" s="1"/>
      <c r="T5" s="491">
        <v>6</v>
      </c>
      <c r="U5" s="76" t="str">
        <f>IF(Q5=Q6," ",IF(Q5&gt;Q6,O5,O6))</f>
        <v xml:space="preserve"> </v>
      </c>
      <c r="V5" s="45">
        <f>IF(W5+W6=0,0,IF(W5=W6,2,IF(W5&lt;W6,1,3)))</f>
        <v>0</v>
      </c>
      <c r="W5" s="150"/>
      <c r="X5" s="8">
        <f>SUM(W5-W6)</f>
        <v>0</v>
      </c>
      <c r="Y5" s="302"/>
      <c r="Z5" s="14">
        <v>1</v>
      </c>
      <c r="AA5" s="154" t="str">
        <f>+I5</f>
        <v/>
      </c>
      <c r="AB5" s="260">
        <f>SUM(IFERROR(VLOOKUP(AA5,I$5:L$12,2,0),0),IFERROR(VLOOKUP(AA5,O$5:R$12,2,0),0),IFERROR(VLOOKUP(AA5,U$5:X$12,2,0),0))</f>
        <v>0</v>
      </c>
      <c r="AC5" s="260">
        <f>SUM(IFERROR(VLOOKUP(AA5,I$5:L$12,4,0),0),IFERROR(VLOOKUP(AA5,O$5:R$12,4,0),0),IFERROR(VLOOKUP(AA5,U$5:X$12,4,0),0))</f>
        <v>0</v>
      </c>
      <c r="AD5" s="471">
        <f>SUM(IFERROR(VLOOKUP(AA5,I$5:L$12,3,0),0),IFERROR(VLOOKUP(AA5,O$5:R$12,3,0),0),IFERROR(VLOOKUP(AA5,U$5:X$12,3,0),0))</f>
        <v>0</v>
      </c>
      <c r="AF5" s="256" t="str">
        <f>IF(OR(AA5="",AB5="",AC5=""),"",RANK(AB5,$AB$5:$AB$12)+SUM(-AC5/100)-(AD5/10000)+COUNTIF(AA$5:AA$12,"&lt;="&amp;AA5+1)/1000000+ROW()/100000000)</f>
        <v/>
      </c>
      <c r="AG5" s="58"/>
      <c r="AH5" s="59" t="str">
        <f>IF(AA5="","",SMALL(AF$5:AF$12,ROWS(AB$5:AB5)))</f>
        <v/>
      </c>
      <c r="AI5" s="87" t="str">
        <f>IF(AH5="","",1)</f>
        <v/>
      </c>
      <c r="AJ5" s="160" t="str">
        <f t="shared" ref="AJ5:AJ12" si="3">IF(OR(AA5="",AB5=""),"",INDEX($AA$5:$AA$12,MATCH(AH5,$AF$5:$AF$12,0)))</f>
        <v/>
      </c>
      <c r="AK5" s="82" t="str">
        <f t="shared" ref="AK5:AK12" si="4">IF(AA5="","",INDEX($AB$5:$AB$12,MATCH(AH5,$AF$5:$AF$12,0)))</f>
        <v/>
      </c>
      <c r="AL5" s="336" t="str">
        <f t="shared" ref="AL5:AL12" si="5">IF(AA5="","",INDEX($AC$5:$AC$12,MATCH(AH5,$AF$5:$AF$12,0)))</f>
        <v/>
      </c>
      <c r="AM5" s="339" t="str">
        <f t="shared" ref="AM5:AM12" si="6">IF(AA5="","",INDEX($AD$5:$AD$12,MATCH(AH5,$AF$5:$AF$12,0)))</f>
        <v/>
      </c>
    </row>
    <row r="6" spans="1:39" ht="24.95" customHeight="1" thickBot="1">
      <c r="A6" s="7">
        <v>2</v>
      </c>
      <c r="B6" s="267"/>
      <c r="C6" s="267"/>
      <c r="D6" s="268"/>
      <c r="E6" s="435"/>
      <c r="F6" s="90"/>
      <c r="G6" s="438">
        <v>2</v>
      </c>
      <c r="H6" s="504"/>
      <c r="I6" s="65" t="str">
        <f t="shared" si="0"/>
        <v/>
      </c>
      <c r="J6" s="65">
        <f>IF(K5+K6=0,0,IF(K5=K6,2,IF(K5&gt;K6,1,3)))</f>
        <v>0</v>
      </c>
      <c r="K6" s="151"/>
      <c r="L6" s="9">
        <f>SUM(K6-K5)</f>
        <v>0</v>
      </c>
      <c r="M6" s="1"/>
      <c r="N6" s="492"/>
      <c r="O6" s="123" t="str">
        <f>IF(K7=K8," ",IF(K7&gt;K8,I7,I8))</f>
        <v xml:space="preserve"> </v>
      </c>
      <c r="P6" s="65">
        <f>IF(Q5+Q6=0,0,IF(Q5=Q6,2,IF(Q5&gt;Q6,1,3)))</f>
        <v>1</v>
      </c>
      <c r="Q6" s="151">
        <v>2</v>
      </c>
      <c r="R6" s="9">
        <f>SUM(Q6-Q5)</f>
        <v>-8</v>
      </c>
      <c r="S6" s="1"/>
      <c r="T6" s="492"/>
      <c r="U6" s="77" t="str">
        <f>IF(Q7=Q8," ",IF(Q7&gt;Q8,O7,O8))</f>
        <v xml:space="preserve"> </v>
      </c>
      <c r="V6" s="53">
        <f>IF(W5+W6=0,0,IF(W5=W6,2,IF(W5&gt;W6,1,3)))</f>
        <v>0</v>
      </c>
      <c r="W6" s="151"/>
      <c r="X6" s="9">
        <f>SUM(W6-W5)</f>
        <v>0</v>
      </c>
      <c r="Y6" s="302"/>
      <c r="Z6" s="15">
        <v>2</v>
      </c>
      <c r="AA6" s="157" t="str">
        <f t="shared" ref="AA6:AA12" si="7">+I6</f>
        <v/>
      </c>
      <c r="AB6" s="153">
        <f t="shared" ref="AB6:AB12" si="8">SUM(IFERROR(VLOOKUP(AA6,I$5:L$12,2,0),0),IFERROR(VLOOKUP(AA6,O$5:R$12,2,0),0),IFERROR(VLOOKUP(AA6,U$5:X$12,2,0),0))</f>
        <v>0</v>
      </c>
      <c r="AC6" s="153">
        <f t="shared" ref="AC6:AC12" si="9">SUM(IFERROR(VLOOKUP(AA6,I$5:L$12,4,0),0),IFERROR(VLOOKUP(AA6,O$5:R$12,4,0),0),IFERROR(VLOOKUP(AA6,U$5:X$12,4,0),0))</f>
        <v>0</v>
      </c>
      <c r="AD6" s="467">
        <f t="shared" ref="AD6:AD12" si="10">SUM(IFERROR(VLOOKUP(AA6,I$5:L$12,3,0),0),IFERROR(VLOOKUP(AA6,O$5:R$12,3,0),0),IFERROR(VLOOKUP(AA6,U$5:X$12,3,0),0))</f>
        <v>0</v>
      </c>
      <c r="AF6" s="256" t="str">
        <f t="shared" ref="AF6:AF12" si="11">IF(OR(AA6="",AB6="",AC6=""),"",RANK(AB6,$AB$5:$AB$12)+SUM(-AC6/100)-(AD6/10000)+COUNTIF(AA$5:AA$12,"&lt;="&amp;AA6+1)/1000000+ROW()/100000000)</f>
        <v/>
      </c>
      <c r="AG6" s="30"/>
      <c r="AH6" s="48" t="str">
        <f>IF(AA6="","",SMALL(AF$5:AF$12,ROWS(AB$5:AB6)))</f>
        <v/>
      </c>
      <c r="AI6" s="70" t="str">
        <f>IF(AH6="","",IF(AND(AK5=AK6,AL5=AL6,AM5=AM6),AI5,$AI$5+1))</f>
        <v/>
      </c>
      <c r="AJ6" s="43" t="str">
        <f t="shared" si="3"/>
        <v/>
      </c>
      <c r="AK6" s="182" t="str">
        <f t="shared" si="4"/>
        <v/>
      </c>
      <c r="AL6" s="337" t="str">
        <f t="shared" si="5"/>
        <v/>
      </c>
      <c r="AM6" s="205" t="str">
        <f t="shared" si="6"/>
        <v/>
      </c>
    </row>
    <row r="7" spans="1:39" ht="24.95" customHeight="1">
      <c r="A7" s="7">
        <v>3</v>
      </c>
      <c r="B7" s="267"/>
      <c r="C7" s="267"/>
      <c r="D7" s="268"/>
      <c r="E7" s="435"/>
      <c r="F7" s="90"/>
      <c r="G7" s="438">
        <v>3</v>
      </c>
      <c r="H7" s="503">
        <v>2</v>
      </c>
      <c r="I7" s="45" t="str">
        <f t="shared" si="0"/>
        <v/>
      </c>
      <c r="J7" s="45">
        <f t="shared" ref="J7" si="12">IF(K7+K8=0,0,IF(K7=K8,2,IF(K7&lt;K8,1,3)))</f>
        <v>0</v>
      </c>
      <c r="K7" s="150"/>
      <c r="L7" s="8">
        <f>SUM(K7-K8)</f>
        <v>0</v>
      </c>
      <c r="M7" s="1"/>
      <c r="N7" s="491">
        <v>7</v>
      </c>
      <c r="O7" s="75" t="str">
        <f>IF(K9=K10," ",IF(K9&gt;K10,I9,I10))</f>
        <v xml:space="preserve"> </v>
      </c>
      <c r="P7" s="45">
        <f t="shared" ref="P7" si="13">IF(Q7+Q8=0,0,IF(Q7=Q8,2,IF(Q7&lt;Q8,1,3)))</f>
        <v>1</v>
      </c>
      <c r="Q7" s="150">
        <v>8</v>
      </c>
      <c r="R7" s="8">
        <f>SUM(Q7-Q8)</f>
        <v>-1</v>
      </c>
      <c r="S7" s="1"/>
      <c r="T7" s="491">
        <v>5</v>
      </c>
      <c r="U7" s="214" t="str">
        <f>IF(Q5=Q6," ",IF(Q5&lt;Q6,O5,O6))</f>
        <v xml:space="preserve"> </v>
      </c>
      <c r="V7" s="45">
        <f>IF(W7+W8=0,0,IF(W7=W8,2,IF(W7&lt;W8,1,3)))</f>
        <v>0</v>
      </c>
      <c r="W7" s="150"/>
      <c r="X7" s="8">
        <f>SUM(W7-W8)</f>
        <v>0</v>
      </c>
      <c r="Y7" s="302"/>
      <c r="Z7" s="15">
        <v>3</v>
      </c>
      <c r="AA7" s="157" t="str">
        <f t="shared" si="7"/>
        <v/>
      </c>
      <c r="AB7" s="153">
        <f t="shared" si="8"/>
        <v>0</v>
      </c>
      <c r="AC7" s="153">
        <f t="shared" si="9"/>
        <v>0</v>
      </c>
      <c r="AD7" s="467">
        <f t="shared" si="10"/>
        <v>0</v>
      </c>
      <c r="AF7" s="256" t="str">
        <f t="shared" si="11"/>
        <v/>
      </c>
      <c r="AG7" s="30"/>
      <c r="AH7" s="48" t="str">
        <f>IF(AA7="","",SMALL(AF$5:AF$12,ROWS(AB$5:AB7)))</f>
        <v/>
      </c>
      <c r="AI7" s="70" t="str">
        <f>IF(AH7="","",IF(AND(AK6=AK7,AL6=AL7,AM6=AM7),AI6,$AI$5+2))</f>
        <v/>
      </c>
      <c r="AJ7" s="43" t="str">
        <f t="shared" si="3"/>
        <v/>
      </c>
      <c r="AK7" s="182" t="str">
        <f t="shared" si="4"/>
        <v/>
      </c>
      <c r="AL7" s="337" t="str">
        <f t="shared" si="5"/>
        <v/>
      </c>
      <c r="AM7" s="205" t="str">
        <f t="shared" si="6"/>
        <v/>
      </c>
    </row>
    <row r="8" spans="1:39" ht="24.95" customHeight="1" thickBot="1">
      <c r="A8" s="7">
        <v>4</v>
      </c>
      <c r="B8" s="267"/>
      <c r="C8" s="267"/>
      <c r="D8" s="268"/>
      <c r="E8" s="435"/>
      <c r="F8" s="90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>SUM(K8-K7)</f>
        <v>0</v>
      </c>
      <c r="M8" s="1"/>
      <c r="N8" s="492"/>
      <c r="O8" s="129" t="str">
        <f>IF(K11=K12," ",IF(K11&gt;K12,I11,I12))</f>
        <v xml:space="preserve"> </v>
      </c>
      <c r="P8" s="46">
        <f>IF(Q7+Q8=0,0,IF(Q7=Q8,2,IF(Q7&gt;Q8,1,3)))</f>
        <v>3</v>
      </c>
      <c r="Q8" s="151">
        <v>9</v>
      </c>
      <c r="R8" s="9">
        <f>SUM(Q8-Q7)</f>
        <v>1</v>
      </c>
      <c r="S8" s="1"/>
      <c r="T8" s="492"/>
      <c r="U8" s="215" t="str">
        <f>IF(Q7=Q8," ",IF(Q7&lt;Q8,O7,O8))</f>
        <v xml:space="preserve"> </v>
      </c>
      <c r="V8" s="53">
        <f>IF(W7+W8=0,0,IF(W7=W8,2,IF(W7&gt;W8,1,3)))</f>
        <v>0</v>
      </c>
      <c r="W8" s="151"/>
      <c r="X8" s="9">
        <f>SUM(W8-W7)</f>
        <v>0</v>
      </c>
      <c r="Y8" s="302"/>
      <c r="Z8" s="15">
        <v>4</v>
      </c>
      <c r="AA8" s="157" t="str">
        <f t="shared" si="7"/>
        <v/>
      </c>
      <c r="AB8" s="153">
        <f t="shared" si="8"/>
        <v>0</v>
      </c>
      <c r="AC8" s="153">
        <f t="shared" si="9"/>
        <v>0</v>
      </c>
      <c r="AD8" s="467">
        <f t="shared" si="10"/>
        <v>0</v>
      </c>
      <c r="AF8" s="256" t="str">
        <f t="shared" si="11"/>
        <v/>
      </c>
      <c r="AG8" s="30"/>
      <c r="AH8" s="48" t="str">
        <f>IF(AA8="","",SMALL(AF$5:AF$12,ROWS(AB$5:AB8)))</f>
        <v/>
      </c>
      <c r="AI8" s="70" t="str">
        <f>IF(AH8="","",IF(AND(AK7=AK8,AL7=AL8,AM7=AM8),AI7,$AI$5+3))</f>
        <v/>
      </c>
      <c r="AJ8" s="43" t="str">
        <f t="shared" si="3"/>
        <v/>
      </c>
      <c r="AK8" s="182" t="str">
        <f t="shared" si="4"/>
        <v/>
      </c>
      <c r="AL8" s="337" t="str">
        <f t="shared" si="5"/>
        <v/>
      </c>
      <c r="AM8" s="205" t="str">
        <f t="shared" si="6"/>
        <v/>
      </c>
    </row>
    <row r="9" spans="1:39" ht="24.95" customHeight="1">
      <c r="A9" s="7">
        <v>5</v>
      </c>
      <c r="B9" s="267"/>
      <c r="C9" s="267"/>
      <c r="D9" s="268"/>
      <c r="E9" s="435"/>
      <c r="F9" s="90"/>
      <c r="G9" s="438">
        <v>5</v>
      </c>
      <c r="H9" s="503">
        <v>3</v>
      </c>
      <c r="I9" s="45" t="str">
        <f t="shared" si="0"/>
        <v/>
      </c>
      <c r="J9" s="45">
        <f t="shared" ref="J9" si="14">IF(K9+K10=0,0,IF(K9=K10,2,IF(K9&lt;K10,1,3)))</f>
        <v>0</v>
      </c>
      <c r="K9" s="150"/>
      <c r="L9" s="8">
        <f>SUM(K9-K10)</f>
        <v>0</v>
      </c>
      <c r="M9" s="1"/>
      <c r="N9" s="505">
        <v>6</v>
      </c>
      <c r="O9" s="49" t="str">
        <f>IF(K5=K6," ",IF(K5&lt;K6,I5,I6))</f>
        <v xml:space="preserve"> </v>
      </c>
      <c r="P9" s="45">
        <f t="shared" ref="P9" si="15">IF(Q9+Q10=0,0,IF(Q9=Q10,2,IF(Q9&lt;Q10,1,3)))</f>
        <v>1</v>
      </c>
      <c r="Q9" s="150">
        <v>5</v>
      </c>
      <c r="R9" s="8">
        <f>SUM(Q9-Q10)</f>
        <v>-8</v>
      </c>
      <c r="S9" s="1"/>
      <c r="T9" s="491">
        <v>4</v>
      </c>
      <c r="U9" s="110" t="str">
        <f>IF(Q9=Q10," ",IF(Q9&gt;Q10,O9,O10))</f>
        <v xml:space="preserve"> </v>
      </c>
      <c r="V9" s="45">
        <f>IF(W9+W10=0,0,IF(W9=W10,2,IF(W9&lt;W10,1,3)))</f>
        <v>0</v>
      </c>
      <c r="W9" s="150"/>
      <c r="X9" s="8">
        <f>SUM(W9-W10)</f>
        <v>0</v>
      </c>
      <c r="Y9" s="302"/>
      <c r="Z9" s="15">
        <v>5</v>
      </c>
      <c r="AA9" s="157" t="str">
        <f t="shared" si="7"/>
        <v/>
      </c>
      <c r="AB9" s="153">
        <f t="shared" si="8"/>
        <v>0</v>
      </c>
      <c r="AC9" s="153">
        <f t="shared" si="9"/>
        <v>0</v>
      </c>
      <c r="AD9" s="467">
        <f t="shared" si="10"/>
        <v>0</v>
      </c>
      <c r="AF9" s="256" t="str">
        <f t="shared" si="11"/>
        <v/>
      </c>
      <c r="AG9" s="30"/>
      <c r="AH9" s="48" t="str">
        <f>IF(AA9="","",SMALL(AF$5:AF$12,ROWS(AB$5:AB9)))</f>
        <v/>
      </c>
      <c r="AI9" s="70" t="str">
        <f>IF(AH9="","",IF(AND(AK8=AK9,AL8=AL9,AM8=AM9),AI8,$AI$5+4))</f>
        <v/>
      </c>
      <c r="AJ9" s="43" t="str">
        <f t="shared" si="3"/>
        <v/>
      </c>
      <c r="AK9" s="182" t="str">
        <f t="shared" si="4"/>
        <v/>
      </c>
      <c r="AL9" s="337" t="str">
        <f t="shared" si="5"/>
        <v/>
      </c>
      <c r="AM9" s="205" t="str">
        <f t="shared" si="6"/>
        <v/>
      </c>
    </row>
    <row r="10" spans="1:39" ht="24.95" customHeight="1" thickBot="1">
      <c r="A10" s="7">
        <v>6</v>
      </c>
      <c r="B10" s="267"/>
      <c r="C10" s="267"/>
      <c r="D10" s="268"/>
      <c r="E10" s="435"/>
      <c r="F10" s="90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>SUM(K10-K9)</f>
        <v>0</v>
      </c>
      <c r="M10" s="1"/>
      <c r="N10" s="492"/>
      <c r="O10" s="74" t="str">
        <f>IF(K7=K8," ",IF(K7&lt;K8,I7,I8))</f>
        <v xml:space="preserve"> </v>
      </c>
      <c r="P10" s="46">
        <f>IF(Q9+Q10=0,0,IF(Q9=Q10,2,IF(Q9&gt;Q10,1,3)))</f>
        <v>3</v>
      </c>
      <c r="Q10" s="151">
        <v>13</v>
      </c>
      <c r="R10" s="9">
        <f>SUM(Q10-Q9)</f>
        <v>8</v>
      </c>
      <c r="S10" s="1"/>
      <c r="T10" s="492"/>
      <c r="U10" s="144" t="str">
        <f>IF(Q11=Q12," ",IF(Q11&gt;Q12,O11,O12))</f>
        <v xml:space="preserve"> </v>
      </c>
      <c r="V10" s="53">
        <f>IF(W9+W10=0,0,IF(W9=W10,2,IF(W9&gt;W10,1,3)))</f>
        <v>0</v>
      </c>
      <c r="W10" s="151"/>
      <c r="X10" s="9">
        <f>SUM(W10-W9)</f>
        <v>0</v>
      </c>
      <c r="Y10" s="302"/>
      <c r="Z10" s="15">
        <v>6</v>
      </c>
      <c r="AA10" s="157" t="str">
        <f t="shared" si="7"/>
        <v/>
      </c>
      <c r="AB10" s="153">
        <f t="shared" si="8"/>
        <v>0</v>
      </c>
      <c r="AC10" s="153">
        <f t="shared" si="9"/>
        <v>0</v>
      </c>
      <c r="AD10" s="467">
        <f t="shared" si="10"/>
        <v>0</v>
      </c>
      <c r="AF10" s="256" t="str">
        <f t="shared" si="11"/>
        <v/>
      </c>
      <c r="AG10" s="30"/>
      <c r="AH10" s="48" t="str">
        <f>IF(AA10="","",SMALL(AF$5:AF$12,ROWS(AB$5:AB10)))</f>
        <v/>
      </c>
      <c r="AI10" s="70" t="str">
        <f>IF(AH10="","",IF(AND(AK9=AK10,AL9=AL10,AM9=AM10),AI9,$AI$5+5))</f>
        <v/>
      </c>
      <c r="AJ10" s="43" t="str">
        <f t="shared" si="3"/>
        <v/>
      </c>
      <c r="AK10" s="182" t="str">
        <f t="shared" si="4"/>
        <v/>
      </c>
      <c r="AL10" s="337" t="str">
        <f t="shared" si="5"/>
        <v/>
      </c>
      <c r="AM10" s="205" t="str">
        <f t="shared" si="6"/>
        <v/>
      </c>
    </row>
    <row r="11" spans="1:39" ht="24.95" customHeight="1">
      <c r="A11" s="7">
        <v>7</v>
      </c>
      <c r="B11" s="267"/>
      <c r="C11" s="267"/>
      <c r="D11" s="268"/>
      <c r="E11" s="435"/>
      <c r="F11" s="90"/>
      <c r="G11" s="438">
        <v>7</v>
      </c>
      <c r="H11" s="503">
        <v>4</v>
      </c>
      <c r="I11" s="45" t="str">
        <f t="shared" si="0"/>
        <v/>
      </c>
      <c r="J11" s="45">
        <f t="shared" ref="J11" si="16">IF(K11+K12=0,0,IF(K11=K12,2,IF(K11&lt;K12,1,3)))</f>
        <v>0</v>
      </c>
      <c r="K11" s="150"/>
      <c r="L11" s="8">
        <f>SUM(K11-K12)</f>
        <v>0</v>
      </c>
      <c r="M11" s="1"/>
      <c r="N11" s="491">
        <v>5</v>
      </c>
      <c r="O11" s="67" t="str">
        <f>IF(K9=K10," ",IF(K9&lt;K10,I9,I10))</f>
        <v xml:space="preserve"> </v>
      </c>
      <c r="P11" s="45">
        <f t="shared" ref="P11" si="17">IF(Q11+Q12=0,0,IF(Q11=Q12,2,IF(Q11&lt;Q12,1,3)))</f>
        <v>3</v>
      </c>
      <c r="Q11" s="150">
        <v>11</v>
      </c>
      <c r="R11" s="8">
        <f>SUM(Q11-Q12)</f>
        <v>4</v>
      </c>
      <c r="S11" s="1"/>
      <c r="T11" s="491">
        <v>2</v>
      </c>
      <c r="U11" s="57" t="str">
        <f>IF(Q9=Q10," ",IF(Q9&lt;Q10,O9,O10))</f>
        <v xml:space="preserve"> </v>
      </c>
      <c r="V11" s="45">
        <f>IF(W11+W12=0,0,IF(W11=W12,2,IF(W11&lt;W12,1,3)))</f>
        <v>0</v>
      </c>
      <c r="W11" s="150"/>
      <c r="X11" s="8">
        <f>SUM(W11-W12)</f>
        <v>0</v>
      </c>
      <c r="Y11" s="302"/>
      <c r="Z11" s="15">
        <v>7</v>
      </c>
      <c r="AA11" s="157" t="str">
        <f t="shared" si="7"/>
        <v/>
      </c>
      <c r="AB11" s="153">
        <f t="shared" si="8"/>
        <v>0</v>
      </c>
      <c r="AC11" s="153">
        <f t="shared" si="9"/>
        <v>0</v>
      </c>
      <c r="AD11" s="467">
        <f t="shared" si="10"/>
        <v>0</v>
      </c>
      <c r="AF11" s="256" t="str">
        <f t="shared" si="11"/>
        <v/>
      </c>
      <c r="AG11" s="30"/>
      <c r="AH11" s="48" t="str">
        <f>IF(AA11="","",SMALL(AF$5:AF$12,ROWS(AB$5:AB11)))</f>
        <v/>
      </c>
      <c r="AI11" s="70" t="str">
        <f>IF(AH11="","",IF(AND(AK10=AK11,AL10=AL11,AM10=AM11),AI10,$AI$5+6))</f>
        <v/>
      </c>
      <c r="AJ11" s="43" t="str">
        <f t="shared" si="3"/>
        <v/>
      </c>
      <c r="AK11" s="182" t="str">
        <f t="shared" si="4"/>
        <v/>
      </c>
      <c r="AL11" s="337" t="str">
        <f t="shared" si="5"/>
        <v/>
      </c>
      <c r="AM11" s="205" t="str">
        <f t="shared" si="6"/>
        <v/>
      </c>
    </row>
    <row r="12" spans="1:39" ht="24.95" customHeight="1" thickBot="1">
      <c r="A12" s="10">
        <v>8</v>
      </c>
      <c r="B12" s="271"/>
      <c r="C12" s="271"/>
      <c r="D12" s="272"/>
      <c r="E12" s="436"/>
      <c r="F12" s="90"/>
      <c r="G12" s="438">
        <v>8</v>
      </c>
      <c r="H12" s="504"/>
      <c r="I12" s="46" t="str">
        <f t="shared" si="0"/>
        <v/>
      </c>
      <c r="J12" s="46">
        <f>IF(K11+K12=0,0,IF(K11=K12,2,IF(K11&gt;K12,1,3)))</f>
        <v>0</v>
      </c>
      <c r="K12" s="151"/>
      <c r="L12" s="9">
        <f>SUM(K12-K11)</f>
        <v>0</v>
      </c>
      <c r="M12" s="1"/>
      <c r="N12" s="492"/>
      <c r="O12" s="74" t="str">
        <f>IF(K11=K12," ",IF(K11&lt;K12,I11,I12))</f>
        <v xml:space="preserve"> </v>
      </c>
      <c r="P12" s="46">
        <f>IF(Q11+Q12=0,0,IF(Q11=Q12,2,IF(Q11&gt;Q12,1,3)))</f>
        <v>1</v>
      </c>
      <c r="Q12" s="151">
        <v>7</v>
      </c>
      <c r="R12" s="9">
        <f>SUM(Q12-Q11)</f>
        <v>-4</v>
      </c>
      <c r="S12" s="1"/>
      <c r="T12" s="492"/>
      <c r="U12" s="126" t="str">
        <f>IF(Q11=Q12," ",IF(Q11&lt;Q12,O11,O12))</f>
        <v xml:space="preserve"> </v>
      </c>
      <c r="V12" s="46">
        <f>IF(W11+W12=0,0,IF(W11=W12,2,IF(W11&gt;W12,1,3)))</f>
        <v>0</v>
      </c>
      <c r="W12" s="151"/>
      <c r="X12" s="9">
        <f>SUM(W12-W11)</f>
        <v>0</v>
      </c>
      <c r="Y12" s="302"/>
      <c r="Z12" s="39">
        <v>8</v>
      </c>
      <c r="AA12" s="155" t="str">
        <f t="shared" si="7"/>
        <v/>
      </c>
      <c r="AB12" s="468">
        <f t="shared" si="8"/>
        <v>0</v>
      </c>
      <c r="AC12" s="468">
        <f t="shared" si="9"/>
        <v>0</v>
      </c>
      <c r="AD12" s="469">
        <f t="shared" si="10"/>
        <v>0</v>
      </c>
      <c r="AF12" s="256" t="str">
        <f t="shared" si="11"/>
        <v/>
      </c>
      <c r="AG12" s="30"/>
      <c r="AH12" s="48" t="str">
        <f>IF(AA12="","",SMALL(AF$5:AF$12,ROWS(AB$5:AB12)))</f>
        <v/>
      </c>
      <c r="AI12" s="88" t="str">
        <f>IF(AH12="","",IF(AND(AK11=AK12,AL11=AL12,AM11=AM12),AI11,$AI$5+7))</f>
        <v/>
      </c>
      <c r="AJ12" s="44" t="str">
        <f t="shared" si="3"/>
        <v/>
      </c>
      <c r="AK12" s="139" t="str">
        <f t="shared" si="4"/>
        <v/>
      </c>
      <c r="AL12" s="195" t="str">
        <f t="shared" si="5"/>
        <v/>
      </c>
      <c r="AM12" s="206" t="str">
        <f t="shared" si="6"/>
        <v/>
      </c>
    </row>
    <row r="13" spans="1:39" ht="24.95" customHeight="1">
      <c r="A13" s="90"/>
      <c r="B13" s="90"/>
      <c r="C13" s="23"/>
      <c r="D13" s="302"/>
      <c r="E13" s="302">
        <f>SUM(E5:E12)</f>
        <v>0</v>
      </c>
      <c r="F13" s="302">
        <f>SUM(F5:F12)</f>
        <v>0</v>
      </c>
      <c r="G13" s="443"/>
      <c r="H13" s="302"/>
      <c r="I13" s="299"/>
      <c r="J13" s="299">
        <f>SUM(J5:J12)</f>
        <v>0</v>
      </c>
      <c r="K13" s="302">
        <f>SUM(K5:K12)</f>
        <v>0</v>
      </c>
      <c r="L13" s="302">
        <f>SUM(L5:L12)</f>
        <v>0</v>
      </c>
      <c r="M13" s="13"/>
      <c r="N13" s="13"/>
      <c r="O13" s="299"/>
      <c r="P13" s="299">
        <f>SUM(P5:P12)</f>
        <v>16</v>
      </c>
      <c r="Q13" s="302">
        <f>SUM(Q5:Q12)</f>
        <v>65</v>
      </c>
      <c r="R13" s="302">
        <f>SUM(R5:R12)</f>
        <v>0</v>
      </c>
      <c r="S13" s="303"/>
      <c r="T13" s="13"/>
      <c r="U13" s="299"/>
      <c r="V13" s="300">
        <f>SUM(V5:V12)</f>
        <v>0</v>
      </c>
      <c r="W13" s="302">
        <f>SUM(W5:W12)</f>
        <v>0</v>
      </c>
      <c r="X13" s="302">
        <f>SUM(X5:X12)</f>
        <v>0</v>
      </c>
      <c r="Y13" s="302">
        <f>SUM(K13+Q13+W13)</f>
        <v>65</v>
      </c>
      <c r="Z13" s="302"/>
      <c r="AA13" s="299"/>
      <c r="AB13" s="333">
        <f>SUM(AB5:AB12)</f>
        <v>0</v>
      </c>
      <c r="AC13" s="299">
        <f>SUM(AC3:AC12)</f>
        <v>0</v>
      </c>
      <c r="AD13" s="299">
        <f>SUM(AD5:AD12)</f>
        <v>0</v>
      </c>
      <c r="AE13" s="299"/>
      <c r="AF13" s="299"/>
      <c r="AG13" s="299"/>
      <c r="AH13" s="299"/>
      <c r="AI13" s="299"/>
      <c r="AJ13" s="299"/>
      <c r="AK13" s="333">
        <f>SUM(AK3:AK12)</f>
        <v>0</v>
      </c>
      <c r="AL13" s="299">
        <f>SUM(AL3:AL12)</f>
        <v>0</v>
      </c>
      <c r="AM13" s="299">
        <f>SUM(AM3:AM12)</f>
        <v>0</v>
      </c>
    </row>
    <row r="14" spans="1:39" ht="24.95" customHeight="1">
      <c r="A14" s="90"/>
      <c r="B14" s="90"/>
      <c r="C14" s="23"/>
      <c r="D14" s="302"/>
      <c r="E14" s="302">
        <v>36</v>
      </c>
      <c r="F14" s="302"/>
      <c r="G14" s="90"/>
      <c r="H14" s="313"/>
      <c r="I14" s="311"/>
      <c r="J14" s="311">
        <v>16</v>
      </c>
      <c r="K14" s="313"/>
      <c r="L14" s="300" t="str">
        <f>IF(L13=0,"OK",ERREUR)</f>
        <v>OK</v>
      </c>
      <c r="M14" s="313"/>
      <c r="N14" s="313"/>
      <c r="O14" s="311"/>
      <c r="P14" s="311">
        <v>16</v>
      </c>
      <c r="Q14" s="313"/>
      <c r="R14" s="300" t="str">
        <f>IF(R13=0,"OK",ERREUR)</f>
        <v>OK</v>
      </c>
      <c r="S14" s="313"/>
      <c r="T14" s="313"/>
      <c r="U14" s="311"/>
      <c r="V14" s="311">
        <v>16</v>
      </c>
      <c r="W14" s="313"/>
      <c r="X14" s="300" t="str">
        <f>IF(X13=0,"OK",ERREUR)</f>
        <v>OK</v>
      </c>
      <c r="Y14" s="313"/>
      <c r="Z14" s="313"/>
      <c r="AA14" s="311"/>
      <c r="AB14" s="334">
        <f>SUM(J14+P14+V14)</f>
        <v>48</v>
      </c>
      <c r="AC14" s="308" t="str">
        <f>IF(AC13=0,"OK",ERREUR)</f>
        <v>OK</v>
      </c>
      <c r="AD14" s="311"/>
      <c r="AE14" s="311"/>
      <c r="AF14" s="312"/>
      <c r="AG14" s="312"/>
      <c r="AH14" s="311"/>
      <c r="AI14" s="311"/>
      <c r="AJ14" s="312"/>
      <c r="AK14" s="334">
        <f>+AB14</f>
        <v>48</v>
      </c>
      <c r="AL14" s="308" t="str">
        <f>IF(AL13=0,"OK",ERREUR)</f>
        <v>OK</v>
      </c>
      <c r="AM14" s="335"/>
    </row>
    <row r="15" spans="1:39" ht="20.25">
      <c r="A15" s="90"/>
      <c r="B15" s="90"/>
      <c r="C15" s="500" t="s">
        <v>70</v>
      </c>
      <c r="D15" s="500"/>
      <c r="E15" s="90"/>
      <c r="F15" s="90"/>
      <c r="G15" s="443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3"/>
      <c r="V15" s="302"/>
      <c r="W15" s="303"/>
      <c r="X15" s="303"/>
      <c r="Y15" s="302"/>
      <c r="Z15" s="302"/>
      <c r="AA15" s="302"/>
      <c r="AB15" s="302"/>
      <c r="AC15" s="302"/>
      <c r="AD15" s="302"/>
      <c r="AE15" s="121"/>
      <c r="AF15" s="90"/>
      <c r="AG15" s="302"/>
      <c r="AH15" s="13"/>
      <c r="AI15" s="13"/>
      <c r="AJ15" s="302"/>
      <c r="AK15" s="90"/>
      <c r="AL15" s="90"/>
      <c r="AM15" s="90"/>
    </row>
    <row r="16" spans="1:39" ht="21.75" customHeight="1">
      <c r="C16" s="499" t="s">
        <v>122</v>
      </c>
      <c r="D16" s="499"/>
      <c r="F16" s="443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3"/>
      <c r="R16" s="1"/>
      <c r="S16" s="302"/>
      <c r="T16" s="90"/>
      <c r="U16" s="303"/>
      <c r="V16" s="302"/>
      <c r="W16" s="302"/>
      <c r="X16" s="302"/>
      <c r="Y16" s="302"/>
      <c r="Z16" s="302"/>
      <c r="AA16" s="121"/>
      <c r="AB16" s="303"/>
      <c r="AC16" s="303"/>
      <c r="AD16" s="302"/>
      <c r="AE16" s="90"/>
      <c r="AF16" s="302"/>
      <c r="AG16" s="13"/>
      <c r="AH16" s="13"/>
      <c r="AI16" s="302"/>
      <c r="AJ16" s="90"/>
      <c r="AK16" s="90"/>
      <c r="AL16" s="90"/>
    </row>
    <row r="17" spans="1:39" ht="21.75" customHeight="1"/>
    <row r="18" spans="1:39" ht="21.75" customHeight="1"/>
    <row r="19" spans="1:39" ht="21.75" customHeight="1"/>
    <row r="20" spans="1:39" ht="21.75" customHeight="1"/>
    <row r="21" spans="1:39" ht="26.25">
      <c r="A21" s="90"/>
      <c r="B21" s="90"/>
      <c r="C21" s="302"/>
      <c r="D21" s="90"/>
      <c r="E21" s="90"/>
      <c r="F21" s="90"/>
      <c r="G21" s="22"/>
      <c r="H21" s="22"/>
      <c r="I21" s="22"/>
      <c r="J21" s="22"/>
      <c r="K21" s="22"/>
      <c r="L21" s="22"/>
      <c r="M21" s="90"/>
      <c r="N21" s="302"/>
      <c r="O21" s="302"/>
      <c r="AE21" s="302"/>
      <c r="AF21" s="13"/>
      <c r="AG21" s="13"/>
      <c r="AH21" s="302"/>
      <c r="AI21" s="302"/>
      <c r="AJ21" s="13"/>
      <c r="AK21" s="90"/>
      <c r="AL21" s="90"/>
      <c r="AM21" s="90"/>
    </row>
    <row r="22" spans="1:39" ht="26.25">
      <c r="A22" s="21" t="s">
        <v>64</v>
      </c>
      <c r="B22" s="443"/>
      <c r="C22" s="9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302"/>
      <c r="O22" s="302"/>
      <c r="AE22" s="302"/>
      <c r="AF22" s="13"/>
      <c r="AG22" s="13"/>
      <c r="AH22" s="302"/>
      <c r="AI22" s="302"/>
      <c r="AJ22" s="13"/>
      <c r="AK22" s="90"/>
      <c r="AL22" s="90"/>
      <c r="AM22" s="90"/>
    </row>
    <row r="23" spans="1:39" ht="26.25">
      <c r="A23" s="21" t="s">
        <v>109</v>
      </c>
      <c r="B23" s="443"/>
      <c r="C23" s="9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302"/>
      <c r="AE23" s="302"/>
      <c r="AF23" s="13"/>
      <c r="AG23" s="13"/>
      <c r="AH23" s="302"/>
      <c r="AI23" s="302"/>
      <c r="AJ23" s="13"/>
      <c r="AK23" s="90"/>
      <c r="AL23" s="90"/>
      <c r="AM23" s="90"/>
    </row>
    <row r="24" spans="1:39" ht="26.25">
      <c r="A24" s="21" t="s">
        <v>68</v>
      </c>
      <c r="B24" s="443"/>
      <c r="C24" s="9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02"/>
      <c r="O24" s="302"/>
      <c r="AE24" s="302"/>
      <c r="AF24" s="13"/>
      <c r="AG24" s="13"/>
      <c r="AH24" s="302"/>
      <c r="AI24" s="302"/>
      <c r="AJ24" s="13"/>
      <c r="AK24" s="90"/>
      <c r="AL24" s="90"/>
      <c r="AM24" s="90"/>
    </row>
    <row r="25" spans="1:39" ht="26.25">
      <c r="A25" s="463" t="s">
        <v>126</v>
      </c>
      <c r="B25" s="443"/>
      <c r="C25" s="90"/>
      <c r="D25" s="21"/>
      <c r="E25" s="22"/>
      <c r="F25" s="22"/>
      <c r="G25" s="22"/>
      <c r="H25" s="22"/>
      <c r="I25" s="22"/>
      <c r="J25" s="22"/>
      <c r="K25" s="22"/>
      <c r="L25" s="22"/>
      <c r="M25" s="302"/>
      <c r="N25" s="302"/>
      <c r="O25" s="302"/>
      <c r="AE25" s="302"/>
      <c r="AF25" s="13"/>
      <c r="AG25" s="13"/>
      <c r="AH25" s="302"/>
      <c r="AI25" s="302"/>
      <c r="AJ25" s="13"/>
      <c r="AK25" s="90"/>
      <c r="AL25" s="90"/>
      <c r="AM25" s="90"/>
    </row>
    <row r="26" spans="1:39" ht="26.25">
      <c r="A26" s="21" t="s">
        <v>129</v>
      </c>
      <c r="B26" s="443"/>
      <c r="C26" s="90"/>
      <c r="D26" s="22"/>
      <c r="E26" s="22"/>
      <c r="F26" s="22"/>
      <c r="G26" s="90"/>
      <c r="H26" s="90"/>
      <c r="I26" s="22"/>
      <c r="J26" s="22"/>
      <c r="K26" s="22"/>
      <c r="L26" s="22"/>
      <c r="M26" s="22"/>
      <c r="N26" s="22"/>
      <c r="O26" s="90"/>
      <c r="P26" s="113"/>
      <c r="AE26" s="302"/>
      <c r="AF26" s="13"/>
      <c r="AG26" s="13"/>
      <c r="AH26" s="302"/>
      <c r="AI26" s="302"/>
      <c r="AJ26" s="13"/>
      <c r="AK26" s="90"/>
      <c r="AL26" s="90"/>
      <c r="AM26" s="90"/>
    </row>
    <row r="27" spans="1:39" ht="26.25">
      <c r="A27" s="21" t="s">
        <v>96</v>
      </c>
      <c r="B27" s="443"/>
      <c r="C27" s="90"/>
      <c r="D27" s="22"/>
      <c r="E27" s="22"/>
      <c r="F27" s="22"/>
      <c r="G27" s="90"/>
      <c r="H27" s="90"/>
      <c r="I27" s="90"/>
      <c r="J27" s="90"/>
      <c r="K27" s="90"/>
      <c r="L27" s="90"/>
      <c r="M27" s="90"/>
      <c r="N27" s="90"/>
      <c r="O27" s="90"/>
      <c r="P27" s="113"/>
      <c r="AE27" s="90"/>
      <c r="AF27" s="90"/>
      <c r="AG27" s="90"/>
      <c r="AH27" s="90"/>
      <c r="AI27" s="90"/>
      <c r="AJ27" s="90"/>
      <c r="AK27" s="90"/>
      <c r="AL27" s="90"/>
      <c r="AM27" s="90"/>
    </row>
  </sheetData>
  <sheetProtection sheet="1" objects="1" scenarios="1" formatCells="0" formatColumns="0" formatRows="0" insertColumns="0" insertRows="0" insertHyperlinks="0" deleteColumns="0" deleteRows="0" sort="0"/>
  <mergeCells count="18">
    <mergeCell ref="H9:H10"/>
    <mergeCell ref="N9:N10"/>
    <mergeCell ref="T9:T10"/>
    <mergeCell ref="C15:D15"/>
    <mergeCell ref="H11:H12"/>
    <mergeCell ref="N11:N12"/>
    <mergeCell ref="T11:T12"/>
    <mergeCell ref="C16:D16"/>
    <mergeCell ref="A1:C1"/>
    <mergeCell ref="I1:K1"/>
    <mergeCell ref="AI3:AM3"/>
    <mergeCell ref="AB3:AD3"/>
    <mergeCell ref="H7:H8"/>
    <mergeCell ref="N7:N8"/>
    <mergeCell ref="T7:T8"/>
    <mergeCell ref="H5:H6"/>
    <mergeCell ref="N5:N6"/>
    <mergeCell ref="T5:T6"/>
  </mergeCells>
  <conditionalFormatting sqref="K5:K6">
    <cfRule type="iconSet" priority="298">
      <iconSet>
        <cfvo type="percent" val="0"/>
        <cfvo type="percent" val="12"/>
        <cfvo type="percent" val="13"/>
      </iconSet>
    </cfRule>
    <cfRule type="duplicateValues" dxfId="647" priority="299"/>
  </conditionalFormatting>
  <conditionalFormatting sqref="K7:K8">
    <cfRule type="iconSet" priority="296">
      <iconSet>
        <cfvo type="percent" val="0"/>
        <cfvo type="percent" val="12"/>
        <cfvo type="percent" val="13"/>
      </iconSet>
    </cfRule>
    <cfRule type="duplicateValues" dxfId="646" priority="297"/>
  </conditionalFormatting>
  <conditionalFormatting sqref="K9:K10">
    <cfRule type="iconSet" priority="294">
      <iconSet>
        <cfvo type="percent" val="0"/>
        <cfvo type="percent" val="12"/>
        <cfvo type="percent" val="13"/>
      </iconSet>
    </cfRule>
    <cfRule type="duplicateValues" dxfId="645" priority="295"/>
  </conditionalFormatting>
  <conditionalFormatting sqref="K11:K12">
    <cfRule type="iconSet" priority="292">
      <iconSet>
        <cfvo type="percent" val="0"/>
        <cfvo type="percent" val="12"/>
        <cfvo type="percent" val="13"/>
      </iconSet>
    </cfRule>
    <cfRule type="duplicateValues" dxfId="644" priority="293"/>
  </conditionalFormatting>
  <conditionalFormatting sqref="Q5:Q6">
    <cfRule type="iconSet" priority="288">
      <iconSet>
        <cfvo type="percent" val="0"/>
        <cfvo type="percent" val="12"/>
        <cfvo type="percent" val="13"/>
      </iconSet>
    </cfRule>
    <cfRule type="duplicateValues" dxfId="643" priority="289"/>
  </conditionalFormatting>
  <conditionalFormatting sqref="Q7:Q8">
    <cfRule type="iconSet" priority="286">
      <iconSet>
        <cfvo type="percent" val="0"/>
        <cfvo type="percent" val="12"/>
        <cfvo type="percent" val="13"/>
      </iconSet>
    </cfRule>
    <cfRule type="duplicateValues" dxfId="642" priority="287"/>
  </conditionalFormatting>
  <conditionalFormatting sqref="Q9:Q10">
    <cfRule type="iconSet" priority="284">
      <iconSet>
        <cfvo type="percent" val="0"/>
        <cfvo type="percent" val="12"/>
        <cfvo type="percent" val="13"/>
      </iconSet>
    </cfRule>
    <cfRule type="duplicateValues" dxfId="641" priority="285"/>
  </conditionalFormatting>
  <conditionalFormatting sqref="Q11:Q12">
    <cfRule type="iconSet" priority="282">
      <iconSet>
        <cfvo type="percent" val="0"/>
        <cfvo type="percent" val="12"/>
        <cfvo type="percent" val="13"/>
      </iconSet>
    </cfRule>
    <cfRule type="duplicateValues" dxfId="640" priority="283"/>
  </conditionalFormatting>
  <conditionalFormatting sqref="AC13 AL13 L13 R13 X13">
    <cfRule type="colorScale" priority="279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14 AC14 L14 R14 X14">
    <cfRule type="containsText" dxfId="639" priority="277" operator="containsText" text="OK">
      <formula>NOT(ISERROR(SEARCH("OK",L14)))</formula>
    </cfRule>
    <cfRule type="containsText" dxfId="638" priority="278" operator="containsText" text="ERREUR">
      <formula>NOT(ISERROR(SEARCH("ERREUR",L14)))</formula>
    </cfRule>
  </conditionalFormatting>
  <conditionalFormatting sqref="W5:W6">
    <cfRule type="iconSet" priority="275">
      <iconSet>
        <cfvo type="percent" val="0"/>
        <cfvo type="percent" val="12"/>
        <cfvo type="percent" val="13"/>
      </iconSet>
    </cfRule>
    <cfRule type="duplicateValues" dxfId="637" priority="276"/>
  </conditionalFormatting>
  <conditionalFormatting sqref="W7:W8">
    <cfRule type="iconSet" priority="273">
      <iconSet>
        <cfvo type="percent" val="0"/>
        <cfvo type="percent" val="12"/>
        <cfvo type="percent" val="13"/>
      </iconSet>
    </cfRule>
    <cfRule type="duplicateValues" dxfId="636" priority="274"/>
  </conditionalFormatting>
  <conditionalFormatting sqref="W9:W10">
    <cfRule type="iconSet" priority="271">
      <iconSet>
        <cfvo type="percent" val="0"/>
        <cfvo type="percent" val="12"/>
        <cfvo type="percent" val="13"/>
      </iconSet>
    </cfRule>
    <cfRule type="duplicateValues" dxfId="635" priority="272"/>
  </conditionalFormatting>
  <conditionalFormatting sqref="W11:W12">
    <cfRule type="iconSet" priority="269">
      <iconSet>
        <cfvo type="percent" val="0"/>
        <cfvo type="percent" val="12"/>
        <cfvo type="percent" val="13"/>
      </iconSet>
    </cfRule>
    <cfRule type="duplicateValues" dxfId="634" priority="270"/>
  </conditionalFormatting>
  <conditionalFormatting sqref="Q7:Q8">
    <cfRule type="duplicateValues" dxfId="633" priority="262"/>
    <cfRule type="iconSet" priority="263">
      <iconSet>
        <cfvo type="percent" val="0"/>
        <cfvo type="percent" val="12"/>
        <cfvo type="percent" val="13"/>
      </iconSet>
    </cfRule>
  </conditionalFormatting>
  <conditionalFormatting sqref="Q9:Q10">
    <cfRule type="duplicateValues" dxfId="632" priority="260"/>
    <cfRule type="iconSet" priority="261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631" priority="258"/>
    <cfRule type="iconSet" priority="259">
      <iconSet>
        <cfvo type="percent" val="0"/>
        <cfvo type="percent" val="12"/>
        <cfvo type="percent" val="13"/>
      </iconSet>
    </cfRule>
  </conditionalFormatting>
  <conditionalFormatting sqref="Q5:Q6">
    <cfRule type="duplicateValues" dxfId="630" priority="255"/>
  </conditionalFormatting>
  <conditionalFormatting sqref="K7:K8">
    <cfRule type="duplicateValues" dxfId="629" priority="232"/>
    <cfRule type="iconSet" priority="233">
      <iconSet>
        <cfvo type="percent" val="0"/>
        <cfvo type="percent" val="12"/>
        <cfvo type="percent" val="13"/>
      </iconSet>
    </cfRule>
  </conditionalFormatting>
  <conditionalFormatting sqref="K9:K10">
    <cfRule type="duplicateValues" dxfId="628" priority="230"/>
    <cfRule type="iconSet" priority="231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627" priority="228"/>
    <cfRule type="iconSet" priority="229">
      <iconSet>
        <cfvo type="percent" val="0"/>
        <cfvo type="percent" val="12"/>
        <cfvo type="percent" val="13"/>
      </iconSet>
    </cfRule>
  </conditionalFormatting>
  <conditionalFormatting sqref="K5:K6">
    <cfRule type="duplicateValues" dxfId="626" priority="225"/>
  </conditionalFormatting>
  <conditionalFormatting sqref="W7:W8">
    <cfRule type="duplicateValues" dxfId="625" priority="188"/>
    <cfRule type="iconSet" priority="189">
      <iconSet>
        <cfvo type="percent" val="0"/>
        <cfvo type="percent" val="12"/>
        <cfvo type="percent" val="13"/>
      </iconSet>
    </cfRule>
  </conditionalFormatting>
  <conditionalFormatting sqref="W9:W10">
    <cfRule type="duplicateValues" dxfId="624" priority="186"/>
    <cfRule type="iconSet" priority="187">
      <iconSet>
        <cfvo type="percent" val="0"/>
        <cfvo type="percent" val="12"/>
        <cfvo type="percent" val="13"/>
      </iconSet>
    </cfRule>
  </conditionalFormatting>
  <conditionalFormatting sqref="W11:W12">
    <cfRule type="duplicateValues" dxfId="623" priority="184"/>
    <cfRule type="iconSet" priority="185">
      <iconSet>
        <cfvo type="percent" val="0"/>
        <cfvo type="percent" val="12"/>
        <cfvo type="percent" val="13"/>
      </iconSet>
    </cfRule>
  </conditionalFormatting>
  <conditionalFormatting sqref="W5:W6">
    <cfRule type="duplicateValues" dxfId="622" priority="181"/>
  </conditionalFormatting>
  <conditionalFormatting sqref="AI5:AI12">
    <cfRule type="duplicateValues" dxfId="621" priority="301"/>
  </conditionalFormatting>
  <conditionalFormatting sqref="AI6:AI12">
    <cfRule type="duplicateValues" dxfId="620" priority="326"/>
    <cfRule type="duplicateValues" dxfId="619" priority="327"/>
  </conditionalFormatting>
  <conditionalFormatting sqref="Q5:Q12">
    <cfRule type="iconSet" priority="328">
      <iconSet>
        <cfvo type="percent" val="0"/>
        <cfvo type="percent" val="12"/>
        <cfvo type="percent" val="13"/>
      </iconSet>
    </cfRule>
  </conditionalFormatting>
  <conditionalFormatting sqref="K5:K12">
    <cfRule type="iconSet" priority="352">
      <iconSet>
        <cfvo type="percent" val="0"/>
        <cfvo type="percent" val="12"/>
        <cfvo type="percent" val="13"/>
      </iconSet>
    </cfRule>
  </conditionalFormatting>
  <conditionalFormatting sqref="W5:W12">
    <cfRule type="iconSet" priority="388">
      <iconSet>
        <cfvo type="percent" val="0"/>
        <cfvo type="percent" val="12"/>
        <cfvo type="percent" val="13"/>
      </iconSet>
    </cfRule>
  </conditionalFormatting>
  <conditionalFormatting sqref="AI6:AI12">
    <cfRule type="duplicateValues" dxfId="618" priority="155"/>
  </conditionalFormatting>
  <conditionalFormatting sqref="AI6 AI8 AI10 AI12">
    <cfRule type="duplicateValues" dxfId="617" priority="143"/>
  </conditionalFormatting>
  <conditionalFormatting sqref="AI6 AI8 AI10 AI12">
    <cfRule type="duplicateValues" dxfId="616" priority="141"/>
    <cfRule type="duplicateValues" dxfId="615" priority="142"/>
  </conditionalFormatting>
  <conditionalFormatting sqref="K5:K6">
    <cfRule type="duplicateValues" dxfId="614" priority="115"/>
    <cfRule type="iconSet" priority="116">
      <iconSet>
        <cfvo type="percent" val="0"/>
        <cfvo type="percent" val="12"/>
        <cfvo type="percent" val="13"/>
      </iconSet>
    </cfRule>
  </conditionalFormatting>
  <conditionalFormatting sqref="Q5:Q6">
    <cfRule type="duplicateValues" dxfId="613" priority="41"/>
    <cfRule type="iconSet" priority="42">
      <iconSet>
        <cfvo type="percent" val="0"/>
        <cfvo type="percent" val="12"/>
        <cfvo type="percent" val="13"/>
      </iconSet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66FF33"/>
  </sheetPr>
  <dimension ref="A1:AN32"/>
  <sheetViews>
    <sheetView zoomScale="60" zoomScaleNormal="60" workbookViewId="0">
      <selection activeCell="I14" sqref="I14"/>
    </sheetView>
  </sheetViews>
  <sheetFormatPr baseColWidth="10" defaultRowHeight="15"/>
  <cols>
    <col min="1" max="1" width="6" style="90" customWidth="1"/>
    <col min="2" max="2" width="7.7109375" style="90" customWidth="1"/>
    <col min="3" max="3" width="31.140625" style="90" customWidth="1"/>
    <col min="4" max="4" width="27.42578125" style="90" customWidth="1"/>
    <col min="5" max="5" width="12" style="90" customWidth="1"/>
    <col min="6" max="6" width="5" style="90" customWidth="1"/>
    <col min="7" max="7" width="5.7109375" style="90" customWidth="1"/>
    <col min="8" max="8" width="7.42578125" style="90" customWidth="1"/>
    <col min="9" max="9" width="27.140625" style="90" customWidth="1"/>
    <col min="10" max="10" width="9.28515625" style="90" hidden="1" customWidth="1"/>
    <col min="11" max="11" width="10.28515625" style="90" customWidth="1"/>
    <col min="12" max="12" width="8.85546875" style="90" hidden="1" customWidth="1"/>
    <col min="13" max="13" width="6.140625" style="90" customWidth="1"/>
    <col min="14" max="14" width="8.28515625" style="90" customWidth="1"/>
    <col min="15" max="15" width="30.42578125" style="90" customWidth="1"/>
    <col min="16" max="16" width="10.140625" style="90" hidden="1" customWidth="1"/>
    <col min="17" max="17" width="10.28515625" style="90" customWidth="1"/>
    <col min="18" max="18" width="9.28515625" style="90" hidden="1" customWidth="1"/>
    <col min="19" max="19" width="6.140625" style="90" customWidth="1"/>
    <col min="20" max="20" width="8.140625" style="90" customWidth="1"/>
    <col min="21" max="21" width="30.7109375" style="90" customWidth="1"/>
    <col min="22" max="22" width="10" style="90" hidden="1" customWidth="1"/>
    <col min="23" max="23" width="10.85546875" style="90" customWidth="1"/>
    <col min="24" max="24" width="8.42578125" style="90" hidden="1" customWidth="1"/>
    <col min="25" max="25" width="9.140625" style="90" customWidth="1"/>
    <col min="26" max="26" width="11.85546875" style="90" customWidth="1"/>
    <col min="27" max="27" width="30.5703125" style="90" customWidth="1"/>
    <col min="28" max="28" width="13.5703125" style="90" customWidth="1"/>
    <col min="29" max="29" width="12.28515625" style="90" customWidth="1"/>
    <col min="30" max="30" width="11.85546875" style="90" customWidth="1"/>
    <col min="31" max="31" width="7.5703125" style="90" customWidth="1"/>
    <col min="32" max="32" width="18.85546875" style="90" customWidth="1"/>
    <col min="33" max="33" width="8.28515625" style="90" customWidth="1"/>
    <col min="34" max="34" width="14.28515625" style="90" customWidth="1"/>
    <col min="35" max="35" width="13.7109375" style="90" customWidth="1"/>
    <col min="36" max="36" width="26.5703125" style="90" customWidth="1"/>
    <col min="37" max="37" width="11.7109375" style="90" customWidth="1"/>
    <col min="38" max="38" width="10.85546875" style="90" customWidth="1"/>
    <col min="39" max="39" width="12.42578125" style="90" customWidth="1"/>
    <col min="40" max="40" width="8.28515625" customWidth="1"/>
    <col min="41" max="16384" width="11.42578125" style="90"/>
  </cols>
  <sheetData>
    <row r="1" spans="1:39" ht="54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189"/>
      <c r="M1" s="443"/>
      <c r="N1" s="189"/>
      <c r="O1" s="189"/>
      <c r="P1" s="189"/>
      <c r="Q1" s="189"/>
      <c r="R1" s="189"/>
      <c r="S1" s="189"/>
      <c r="T1" s="189"/>
      <c r="U1" s="189"/>
      <c r="V1" s="189"/>
      <c r="W1" s="190"/>
      <c r="X1" s="189"/>
      <c r="Y1" s="189"/>
      <c r="Z1" s="190"/>
      <c r="AA1" s="190"/>
      <c r="AB1" s="189"/>
      <c r="AC1" s="189"/>
      <c r="AD1" s="302"/>
      <c r="AE1" s="189"/>
      <c r="AF1" s="189"/>
      <c r="AG1" s="190"/>
      <c r="AH1" s="189"/>
      <c r="AI1" s="189"/>
      <c r="AJ1" s="189"/>
      <c r="AM1" s="31"/>
    </row>
    <row r="2" spans="1:39" ht="29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4"/>
      <c r="X2" s="443"/>
      <c r="Y2" s="443"/>
      <c r="Z2" s="444"/>
      <c r="AA2" s="444"/>
      <c r="AB2" s="443"/>
      <c r="AC2" s="443"/>
      <c r="AD2" s="443"/>
      <c r="AE2" s="443"/>
      <c r="AF2" s="443"/>
      <c r="AG2" s="444"/>
      <c r="AH2" s="443"/>
      <c r="AI2" s="443"/>
      <c r="AJ2" s="443"/>
      <c r="AM2" s="31"/>
    </row>
    <row r="3" spans="1:39" ht="31.5" customHeight="1" thickBot="1">
      <c r="C3" s="3"/>
      <c r="D3" s="3"/>
      <c r="E3" s="440" t="s">
        <v>16</v>
      </c>
      <c r="F3" s="3"/>
      <c r="G3" s="443"/>
      <c r="H3" s="443"/>
      <c r="I3" s="11" t="s">
        <v>6</v>
      </c>
      <c r="J3" s="189"/>
      <c r="K3" s="189"/>
      <c r="L3" s="189"/>
      <c r="M3" s="443"/>
      <c r="N3" s="12"/>
      <c r="O3" s="11" t="s">
        <v>7</v>
      </c>
      <c r="P3" s="189"/>
      <c r="Q3" s="189"/>
      <c r="R3" s="189"/>
      <c r="S3" s="190"/>
      <c r="T3" s="12"/>
      <c r="U3" s="11" t="s">
        <v>8</v>
      </c>
      <c r="V3" s="27"/>
      <c r="W3" s="189"/>
      <c r="X3" s="189"/>
      <c r="Y3" s="189"/>
      <c r="Z3" s="189"/>
      <c r="AB3" s="496" t="s">
        <v>22</v>
      </c>
      <c r="AC3" s="497"/>
      <c r="AD3" s="498"/>
      <c r="AE3"/>
      <c r="AF3" s="509" t="s">
        <v>0</v>
      </c>
      <c r="AG3" s="510"/>
      <c r="AH3" s="511"/>
      <c r="AI3" s="493" t="s">
        <v>13</v>
      </c>
      <c r="AJ3" s="494"/>
      <c r="AK3" s="494"/>
      <c r="AL3" s="494"/>
      <c r="AM3" s="495"/>
    </row>
    <row r="4" spans="1:39" ht="30" customHeight="1" thickBot="1">
      <c r="A4" s="4"/>
      <c r="B4" s="296" t="s">
        <v>130</v>
      </c>
      <c r="C4" s="476" t="s">
        <v>125</v>
      </c>
      <c r="D4" s="16" t="s">
        <v>15</v>
      </c>
      <c r="E4" s="433" t="s">
        <v>72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189"/>
      <c r="Z4" s="189"/>
      <c r="AA4" s="316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01"/>
      <c r="AH4" s="305" t="s">
        <v>21</v>
      </c>
      <c r="AI4" s="320" t="s">
        <v>17</v>
      </c>
      <c r="AJ4" s="316" t="s">
        <v>1</v>
      </c>
      <c r="AK4" s="340" t="s">
        <v>2</v>
      </c>
      <c r="AL4" s="201" t="s">
        <v>3</v>
      </c>
      <c r="AM4" s="341" t="s">
        <v>12</v>
      </c>
    </row>
    <row r="5" spans="1:39" ht="30" customHeight="1">
      <c r="A5" s="6">
        <v>1</v>
      </c>
      <c r="B5" s="265"/>
      <c r="C5" s="265"/>
      <c r="D5" s="266"/>
      <c r="E5" s="434"/>
      <c r="G5" s="437">
        <v>1</v>
      </c>
      <c r="H5" s="503">
        <v>1</v>
      </c>
      <c r="I5" s="45" t="str">
        <f t="shared" ref="I5:I14" si="0">IF(ISNA(MATCH(G5,$E$5:$E$14,0)),"",INDEX($C$5:$C$14,MATCH(G5,$E$5:$E$14,0)))</f>
        <v/>
      </c>
      <c r="J5" s="45">
        <f t="shared" ref="J5" si="1">IF(K5+K6=0,0,IF(K5=K6,2,IF(K5&lt;K6,1,3)))</f>
        <v>0</v>
      </c>
      <c r="K5" s="150"/>
      <c r="L5" s="8">
        <f>SUM(K5-K6)</f>
        <v>0</v>
      </c>
      <c r="M5" s="448"/>
      <c r="N5" s="491">
        <v>10</v>
      </c>
      <c r="O5" s="75" t="str">
        <f>IF(K5=K6," ",IF(K5&gt;K6,I5,I6))</f>
        <v xml:space="preserve"> </v>
      </c>
      <c r="P5" s="45">
        <f t="shared" ref="P5:P13" si="2">IF(Q5+Q6=0,0,IF(Q5=Q6,2,IF(Q5&lt;Q6,1,3)))</f>
        <v>0</v>
      </c>
      <c r="Q5" s="150"/>
      <c r="R5" s="8">
        <f>SUM(Q5-Q6)</f>
        <v>0</v>
      </c>
      <c r="S5" s="1"/>
      <c r="T5" s="491">
        <v>6</v>
      </c>
      <c r="U5" s="156" t="str">
        <f>IF(Q5=Q6,"",IF(Q5&gt;Q6,O5,O6))</f>
        <v/>
      </c>
      <c r="V5" s="45">
        <f>IF(W5+W6=0,0,IF(W5=W6,2,IF(W5&lt;W6,1,3)))</f>
        <v>0</v>
      </c>
      <c r="W5" s="150"/>
      <c r="X5" s="8">
        <f>SUM(W5-W6)</f>
        <v>0</v>
      </c>
      <c r="Y5" s="189"/>
      <c r="Z5" s="14">
        <v>1</v>
      </c>
      <c r="AA5" s="154" t="str">
        <f>+I5</f>
        <v/>
      </c>
      <c r="AB5" s="260">
        <f t="shared" ref="AB5:AB14" si="3">SUM(IFERROR(VLOOKUP(AA5,I$5:L$14,2,0),0),IFERROR(VLOOKUP(AA5,O$5:R$14,2,0),0),IFERROR(VLOOKUP(AA5,U$5:X$14,2,0),0))</f>
        <v>0</v>
      </c>
      <c r="AC5" s="260">
        <f t="shared" ref="AC5:AC14" si="4">SUM(IFERROR(VLOOKUP(AA5,I$5:M$14,4,0),0),IFERROR(VLOOKUP(AA5,O$5:R$14,4,0),0),IFERROR(VLOOKUP(AA5,U$5:X$14,4,0),0))</f>
        <v>0</v>
      </c>
      <c r="AD5" s="471">
        <f t="shared" ref="AD5:AD14" si="5">SUM(IFERROR(VLOOKUP(AA5,I$5:L$14,3,0),0),IFERROR(VLOOKUP(AA5,O$5:R$14,3,0),0),IFERROR(VLOOKUP(AA5,U$5:X$14,3,0),0))</f>
        <v>0</v>
      </c>
      <c r="AE5"/>
      <c r="AF5" s="165" t="str">
        <f>IF(OR(AA5="",AB5="",AC5=""),"",RANK(AB5,$AB$5:$AB$14)+SUM(-AC5/100)-(AD5/10000)+COUNTIF(AA$5:AA$14,"&lt;="&amp;AA5+1)/1000000+ROW()/100000000)</f>
        <v/>
      </c>
      <c r="AG5" s="58"/>
      <c r="AH5" s="159" t="str">
        <f>IF(AA5="","",SMALL(AF$5:AF$14,ROWS(AB$5:AB5)))</f>
        <v/>
      </c>
      <c r="AI5" s="87" t="str">
        <f>IF(AH5="","",1)</f>
        <v/>
      </c>
      <c r="AJ5" s="160" t="str">
        <f t="shared" ref="AJ5:AJ14" si="6">IF(OR(AA5="",AB5=""),"",INDEX($AA$5:$AA$14,MATCH(AH5,$AF$5:$AF$14,0)))</f>
        <v/>
      </c>
      <c r="AK5" s="82" t="str">
        <f t="shared" ref="AK5:AK14" si="7">IF(AA5="","",INDEX($AB$5:$AB$14,MATCH(AH5,$AF$5:$AF$14,0)))</f>
        <v/>
      </c>
      <c r="AL5" s="193" t="str">
        <f t="shared" ref="AL5:AL14" si="8">IF(AA5="","",INDEX($AC$5:$AC$14,MATCH(AH5,$AF$5:$AF$14,0)))</f>
        <v/>
      </c>
      <c r="AM5" s="339" t="str">
        <f t="shared" ref="AM5:AM14" si="9">IF(AA5="","",INDEX($AD$5:$AD$24,MATCH(AH5,$AF$5:$AF$24,0)))</f>
        <v/>
      </c>
    </row>
    <row r="6" spans="1:39" ht="30" customHeight="1" thickBot="1">
      <c r="A6" s="7">
        <v>2</v>
      </c>
      <c r="B6" s="267"/>
      <c r="C6" s="267"/>
      <c r="D6" s="268"/>
      <c r="E6" s="435"/>
      <c r="G6" s="438">
        <v>2</v>
      </c>
      <c r="H6" s="504"/>
      <c r="I6" s="65" t="str">
        <f t="shared" si="0"/>
        <v/>
      </c>
      <c r="J6" s="65">
        <f>IF(K5+K6=0,0,IF(K5=K6,2,IF(K5&gt;K6,1,3)))</f>
        <v>0</v>
      </c>
      <c r="K6" s="151"/>
      <c r="L6" s="9">
        <f>SUM(K6-K5)</f>
        <v>0</v>
      </c>
      <c r="M6" s="448"/>
      <c r="N6" s="492"/>
      <c r="O6" s="123" t="str">
        <f>IF(K7=K8," ",IF(K7&gt;K8,I7,I8))</f>
        <v xml:space="preserve"> </v>
      </c>
      <c r="P6" s="65">
        <f>IF(Q5+Q6=0,0,IF(Q5=Q6,2,IF(Q5&gt;Q6,1,3)))</f>
        <v>0</v>
      </c>
      <c r="Q6" s="151"/>
      <c r="R6" s="9">
        <f>SUM(Q6-Q5)</f>
        <v>0</v>
      </c>
      <c r="S6" s="1"/>
      <c r="T6" s="492"/>
      <c r="U6" s="478" t="str">
        <f>IF(Q11=Q12," ",IF(Q11&gt;Q12,O11,O12))</f>
        <v xml:space="preserve"> </v>
      </c>
      <c r="V6" s="53">
        <f>IF(W5+W6=0,0,IF(W5=W6,2,IF(W5&gt;W6,1,3)))</f>
        <v>0</v>
      </c>
      <c r="W6" s="151"/>
      <c r="X6" s="9">
        <f>SUM(W6-W5)</f>
        <v>0</v>
      </c>
      <c r="Y6" s="189"/>
      <c r="Z6" s="15">
        <v>2</v>
      </c>
      <c r="AA6" s="157" t="str">
        <f t="shared" ref="AA6:AA14" si="10">+I6</f>
        <v/>
      </c>
      <c r="AB6" s="153">
        <f t="shared" si="3"/>
        <v>0</v>
      </c>
      <c r="AC6" s="153">
        <f t="shared" si="4"/>
        <v>0</v>
      </c>
      <c r="AD6" s="467">
        <f t="shared" si="5"/>
        <v>0</v>
      </c>
      <c r="AE6"/>
      <c r="AF6" s="168" t="str">
        <f t="shared" ref="AF6:AF14" si="11">IF(OR(AA6="",AB6="",AC6=""),"",RANK(AB6,$AB$5:$AB$14)+SUM(-AC6/100)-(AD6/10000)+COUNTIF(AA$5:AA$14,"&lt;="&amp;AA6+1)/1000000+ROW()/100000000)</f>
        <v/>
      </c>
      <c r="AG6" s="30"/>
      <c r="AH6" s="48" t="str">
        <f>IF(AA6="","",SMALL(AF$5:AF$14,ROWS(AB$5:AB6)))</f>
        <v/>
      </c>
      <c r="AI6" s="70" t="str">
        <f>IF(AH6="","",IF(AND(AK5=AK6,AL5=AL6,AM5=AM6),AI5,$AI$5+1))</f>
        <v/>
      </c>
      <c r="AJ6" s="43" t="str">
        <f t="shared" si="6"/>
        <v/>
      </c>
      <c r="AK6" s="182" t="str">
        <f t="shared" si="7"/>
        <v/>
      </c>
      <c r="AL6" s="194" t="str">
        <f t="shared" si="8"/>
        <v/>
      </c>
      <c r="AM6" s="205" t="str">
        <f t="shared" si="9"/>
        <v/>
      </c>
    </row>
    <row r="7" spans="1:39" ht="30" customHeight="1">
      <c r="A7" s="7">
        <v>3</v>
      </c>
      <c r="B7" s="267"/>
      <c r="C7" s="267"/>
      <c r="D7" s="268"/>
      <c r="E7" s="435"/>
      <c r="G7" s="438">
        <v>3</v>
      </c>
      <c r="H7" s="503">
        <v>2</v>
      </c>
      <c r="I7" s="45" t="str">
        <f t="shared" si="0"/>
        <v/>
      </c>
      <c r="J7" s="45">
        <f t="shared" ref="J7" si="12">IF(K7+K8=0,0,IF(K7=K8,2,IF(K7&lt;K8,1,3)))</f>
        <v>0</v>
      </c>
      <c r="K7" s="150"/>
      <c r="L7" s="8">
        <f>SUM(K7-K8)</f>
        <v>0</v>
      </c>
      <c r="M7" s="448"/>
      <c r="N7" s="491">
        <v>9</v>
      </c>
      <c r="O7" s="75" t="str">
        <f>IF(K9=K10," ",IF(K9&gt;K10,I9,I10))</f>
        <v xml:space="preserve"> </v>
      </c>
      <c r="P7" s="45">
        <f t="shared" ref="P7" si="13">IF(Q7+Q8=0,0,IF(Q7=Q8,2,IF(Q7&lt;Q8,1,3)))</f>
        <v>0</v>
      </c>
      <c r="Q7" s="150"/>
      <c r="R7" s="8">
        <f>SUM(Q7-Q8)</f>
        <v>0</v>
      </c>
      <c r="S7" s="1"/>
      <c r="T7" s="491">
        <v>5</v>
      </c>
      <c r="U7" s="54" t="str">
        <f>IF(Q9=Q10," ",IF(Q9&gt;Q10,O9,O10))</f>
        <v xml:space="preserve"> </v>
      </c>
      <c r="V7" s="45">
        <f>IF(W7+W8=0,0,IF(W7=W8,2,IF(W7&lt;W8,1,3)))</f>
        <v>0</v>
      </c>
      <c r="W7" s="150"/>
      <c r="X7" s="8">
        <f>SUM(W7-W8)</f>
        <v>0</v>
      </c>
      <c r="Y7" s="189"/>
      <c r="Z7" s="15">
        <v>3</v>
      </c>
      <c r="AA7" s="157" t="str">
        <f t="shared" si="10"/>
        <v/>
      </c>
      <c r="AB7" s="153">
        <f t="shared" si="3"/>
        <v>0</v>
      </c>
      <c r="AC7" s="153">
        <f t="shared" si="4"/>
        <v>0</v>
      </c>
      <c r="AD7" s="467">
        <f t="shared" si="5"/>
        <v>0</v>
      </c>
      <c r="AE7"/>
      <c r="AF7" s="168" t="str">
        <f t="shared" si="11"/>
        <v/>
      </c>
      <c r="AG7" s="30"/>
      <c r="AH7" s="48" t="str">
        <f>IF(AA7="","",SMALL(AF$5:AF$14,ROWS(AB$5:AB7)))</f>
        <v/>
      </c>
      <c r="AI7" s="70" t="str">
        <f>IF(AH7="","",IF(AND(AK6=AK7,AL6=AL7,AM6=AM7),AI6,$AI$5+2))</f>
        <v/>
      </c>
      <c r="AJ7" s="43" t="str">
        <f t="shared" si="6"/>
        <v/>
      </c>
      <c r="AK7" s="182" t="str">
        <f t="shared" si="7"/>
        <v/>
      </c>
      <c r="AL7" s="194" t="str">
        <f t="shared" si="8"/>
        <v/>
      </c>
      <c r="AM7" s="205" t="str">
        <f t="shared" si="9"/>
        <v/>
      </c>
    </row>
    <row r="8" spans="1:39" ht="30" customHeight="1" thickBot="1">
      <c r="A8" s="7">
        <v>4</v>
      </c>
      <c r="B8" s="267"/>
      <c r="C8" s="267"/>
      <c r="D8" s="268"/>
      <c r="E8" s="435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>SUM(K8-K7)</f>
        <v>0</v>
      </c>
      <c r="M8" s="448"/>
      <c r="N8" s="492"/>
      <c r="O8" s="123" t="str">
        <f>IF(K11=K12," ",IF(K11&gt;K12,I11,I12))</f>
        <v xml:space="preserve"> </v>
      </c>
      <c r="P8" s="46">
        <f>IF(Q7+Q8=0,0,IF(Q7=Q8,2,IF(Q7&gt;Q8,1,3)))</f>
        <v>0</v>
      </c>
      <c r="Q8" s="151"/>
      <c r="R8" s="9">
        <f>SUM(Q8-Q7)</f>
        <v>0</v>
      </c>
      <c r="S8" s="1"/>
      <c r="T8" s="492"/>
      <c r="U8" s="478" t="str">
        <f>IF(Q7=Q8," ",IF(Q7&gt;Q8,O7,O8))</f>
        <v xml:space="preserve"> </v>
      </c>
      <c r="V8" s="53">
        <f>IF(W7+W8=0,0,IF(W7=W8,2,IF(W7&gt;W8,1,3)))</f>
        <v>0</v>
      </c>
      <c r="W8" s="151"/>
      <c r="X8" s="9">
        <f>SUM(W8-W7)</f>
        <v>0</v>
      </c>
      <c r="Y8" s="189"/>
      <c r="Z8" s="15">
        <v>4</v>
      </c>
      <c r="AA8" s="157" t="str">
        <f t="shared" si="10"/>
        <v/>
      </c>
      <c r="AB8" s="153">
        <f t="shared" si="3"/>
        <v>0</v>
      </c>
      <c r="AC8" s="153">
        <f t="shared" si="4"/>
        <v>0</v>
      </c>
      <c r="AD8" s="467">
        <f t="shared" si="5"/>
        <v>0</v>
      </c>
      <c r="AE8"/>
      <c r="AF8" s="168" t="str">
        <f t="shared" si="11"/>
        <v/>
      </c>
      <c r="AG8" s="30"/>
      <c r="AH8" s="48" t="str">
        <f>IF(AA8="","",SMALL(AF$5:AF$14,ROWS(AB$5:AB8)))</f>
        <v/>
      </c>
      <c r="AI8" s="70" t="str">
        <f>IF(AH8="","",IF(AND(AK7=AK8,AL7=AL8,AM7=AM8),AI7,$AI$5+3))</f>
        <v/>
      </c>
      <c r="AJ8" s="43" t="str">
        <f t="shared" si="6"/>
        <v/>
      </c>
      <c r="AK8" s="182" t="str">
        <f t="shared" si="7"/>
        <v/>
      </c>
      <c r="AL8" s="194" t="str">
        <f t="shared" si="8"/>
        <v/>
      </c>
      <c r="AM8" s="205" t="str">
        <f t="shared" si="9"/>
        <v/>
      </c>
    </row>
    <row r="9" spans="1:39" ht="30" customHeight="1">
      <c r="A9" s="7">
        <v>5</v>
      </c>
      <c r="B9" s="267"/>
      <c r="C9" s="267"/>
      <c r="D9" s="268"/>
      <c r="E9" s="435"/>
      <c r="G9" s="438">
        <v>5</v>
      </c>
      <c r="H9" s="503">
        <v>3</v>
      </c>
      <c r="I9" s="45" t="str">
        <f t="shared" si="0"/>
        <v/>
      </c>
      <c r="J9" s="45">
        <f t="shared" ref="J9" si="14">IF(K9+K10=0,0,IF(K9=K10,2,IF(K9&lt;K10,1,3)))</f>
        <v>0</v>
      </c>
      <c r="K9" s="150"/>
      <c r="L9" s="8">
        <f>SUM(K9-K10)</f>
        <v>0</v>
      </c>
      <c r="M9" s="448"/>
      <c r="N9" s="508">
        <v>8</v>
      </c>
      <c r="O9" s="75" t="str">
        <f>IF(K13=K14," ",IF(K13&gt;K14,I13,I14))</f>
        <v xml:space="preserve"> </v>
      </c>
      <c r="P9" s="72">
        <f t="shared" ref="P9" si="15">IF(Q9+Q10=0,0,IF(Q9=Q10,2,IF(Q9&lt;Q10,1,3)))</f>
        <v>0</v>
      </c>
      <c r="Q9" s="150"/>
      <c r="R9" s="8">
        <f>SUM(Q9-Q10)</f>
        <v>0</v>
      </c>
      <c r="S9" s="1"/>
      <c r="T9" s="491">
        <v>4</v>
      </c>
      <c r="U9" s="488" t="str">
        <f>IF(Q13=Q14," ",IF(Q13&gt;Q14,O13,O14))</f>
        <v xml:space="preserve"> </v>
      </c>
      <c r="V9" s="45">
        <f>IF(W9+W10=0,0,IF(W9=W10,2,IF(W9&lt;W10,1,3)))</f>
        <v>0</v>
      </c>
      <c r="W9" s="150"/>
      <c r="X9" s="8">
        <f>SUM(W9-W10)</f>
        <v>0</v>
      </c>
      <c r="Y9" s="189"/>
      <c r="Z9" s="15">
        <v>5</v>
      </c>
      <c r="AA9" s="157" t="str">
        <f t="shared" si="10"/>
        <v/>
      </c>
      <c r="AB9" s="153">
        <f t="shared" si="3"/>
        <v>0</v>
      </c>
      <c r="AC9" s="153">
        <f t="shared" si="4"/>
        <v>0</v>
      </c>
      <c r="AD9" s="467">
        <f t="shared" si="5"/>
        <v>0</v>
      </c>
      <c r="AE9"/>
      <c r="AF9" s="168" t="str">
        <f t="shared" si="11"/>
        <v/>
      </c>
      <c r="AG9" s="30"/>
      <c r="AH9" s="48" t="str">
        <f>IF(AA9="","",SMALL(AF$5:AF$14,ROWS(AB$5:AB9)))</f>
        <v/>
      </c>
      <c r="AI9" s="70" t="str">
        <f>IF(AH9="","",IF(AND(AK8=AK9,AL8=AL9,AM8=AM9),AI8,$AI$5+4))</f>
        <v/>
      </c>
      <c r="AJ9" s="43" t="str">
        <f t="shared" si="6"/>
        <v/>
      </c>
      <c r="AK9" s="182" t="str">
        <f t="shared" si="7"/>
        <v/>
      </c>
      <c r="AL9" s="194" t="str">
        <f t="shared" si="8"/>
        <v/>
      </c>
      <c r="AM9" s="205" t="str">
        <f t="shared" si="9"/>
        <v/>
      </c>
    </row>
    <row r="10" spans="1:39" ht="30" customHeight="1" thickBot="1">
      <c r="A10" s="7">
        <v>6</v>
      </c>
      <c r="B10" s="267"/>
      <c r="C10" s="267"/>
      <c r="D10" s="268"/>
      <c r="E10" s="435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>SUM(K10-K9)</f>
        <v>0</v>
      </c>
      <c r="M10" s="448"/>
      <c r="N10" s="507"/>
      <c r="O10" s="106" t="str">
        <f>IF(K5=K6," ",IF(K5&lt;K6,I5,I6))</f>
        <v xml:space="preserve"> </v>
      </c>
      <c r="P10" s="73">
        <f>IF(Q9+Q10=0,0,IF(Q9=Q10,2,IF(Q9&gt;Q10,1,3)))</f>
        <v>0</v>
      </c>
      <c r="Q10" s="151"/>
      <c r="R10" s="9">
        <f>SUM(Q10-Q9)</f>
        <v>0</v>
      </c>
      <c r="S10" s="1"/>
      <c r="T10" s="492"/>
      <c r="U10" s="489" t="str">
        <f>IF(Q5=Q6," ",IF(Q5&lt;Q6,O5,O6))</f>
        <v xml:space="preserve"> </v>
      </c>
      <c r="V10" s="53">
        <f>IF(W9+W10=0,0,IF(W9=W10,2,IF(W9&gt;W10,1,3)))</f>
        <v>0</v>
      </c>
      <c r="W10" s="151"/>
      <c r="X10" s="9">
        <f>SUM(W10-W9)</f>
        <v>0</v>
      </c>
      <c r="Y10" s="189"/>
      <c r="Z10" s="15">
        <v>6</v>
      </c>
      <c r="AA10" s="157" t="str">
        <f t="shared" si="10"/>
        <v/>
      </c>
      <c r="AB10" s="153">
        <f t="shared" si="3"/>
        <v>0</v>
      </c>
      <c r="AC10" s="153">
        <f t="shared" si="4"/>
        <v>0</v>
      </c>
      <c r="AD10" s="467">
        <f t="shared" si="5"/>
        <v>0</v>
      </c>
      <c r="AE10"/>
      <c r="AF10" s="168" t="str">
        <f t="shared" si="11"/>
        <v/>
      </c>
      <c r="AG10" s="30"/>
      <c r="AH10" s="48" t="str">
        <f>IF(AA10="","",SMALL(AF$5:AF$14,ROWS(AB$5:AB10)))</f>
        <v/>
      </c>
      <c r="AI10" s="70" t="str">
        <f>IF(AH10="","",IF(AND(AK9=AK10,AL9=AL10,AM9=AM10),AI9,$AI$5+5))</f>
        <v/>
      </c>
      <c r="AJ10" s="43" t="str">
        <f t="shared" si="6"/>
        <v/>
      </c>
      <c r="AK10" s="182" t="str">
        <f t="shared" si="7"/>
        <v/>
      </c>
      <c r="AL10" s="194" t="str">
        <f t="shared" si="8"/>
        <v/>
      </c>
      <c r="AM10" s="205" t="str">
        <f t="shared" si="9"/>
        <v/>
      </c>
    </row>
    <row r="11" spans="1:39" ht="30" customHeight="1">
      <c r="A11" s="7">
        <v>7</v>
      </c>
      <c r="B11" s="267"/>
      <c r="C11" s="267"/>
      <c r="D11" s="268"/>
      <c r="E11" s="435"/>
      <c r="G11" s="438">
        <v>7</v>
      </c>
      <c r="H11" s="503">
        <v>4</v>
      </c>
      <c r="I11" s="45" t="str">
        <f t="shared" si="0"/>
        <v/>
      </c>
      <c r="J11" s="45">
        <f t="shared" ref="J11" si="16">IF(K11+K12=0,0,IF(K11=K12,2,IF(K11&lt;K12,1,3)))</f>
        <v>0</v>
      </c>
      <c r="K11" s="150"/>
      <c r="L11" s="8">
        <f>SUM(K11-K12)</f>
        <v>0</v>
      </c>
      <c r="M11" s="448"/>
      <c r="N11" s="506">
        <v>7</v>
      </c>
      <c r="O11" s="49" t="str">
        <f>IF(K7=K8," ",IF(K7&lt;K8,I7,I8))</f>
        <v xml:space="preserve"> </v>
      </c>
      <c r="P11" s="72">
        <f t="shared" ref="P11" si="17">IF(Q11+Q12=0,0,IF(Q11=Q12,2,IF(Q11&lt;Q12,1,3)))</f>
        <v>0</v>
      </c>
      <c r="Q11" s="150"/>
      <c r="R11" s="8">
        <f>SUM(Q11-Q12)</f>
        <v>0</v>
      </c>
      <c r="S11" s="1"/>
      <c r="T11" s="491">
        <v>2</v>
      </c>
      <c r="U11" s="110" t="str">
        <f>IF(Q7=Q8," ",IF(Q7&lt;Q8,O7,O8))</f>
        <v xml:space="preserve"> </v>
      </c>
      <c r="V11" s="45">
        <f>IF(W11+W12=0,0,IF(W11=W12,2,IF(W11&lt;W12,1,3)))</f>
        <v>0</v>
      </c>
      <c r="W11" s="150"/>
      <c r="X11" s="8">
        <f>SUM(W11-W12)</f>
        <v>0</v>
      </c>
      <c r="Y11" s="189"/>
      <c r="Z11" s="15">
        <v>7</v>
      </c>
      <c r="AA11" s="157" t="str">
        <f t="shared" si="10"/>
        <v/>
      </c>
      <c r="AB11" s="153">
        <f t="shared" si="3"/>
        <v>0</v>
      </c>
      <c r="AC11" s="153">
        <f t="shared" si="4"/>
        <v>0</v>
      </c>
      <c r="AD11" s="467">
        <f t="shared" si="5"/>
        <v>0</v>
      </c>
      <c r="AE11"/>
      <c r="AF11" s="168" t="str">
        <f t="shared" si="11"/>
        <v/>
      </c>
      <c r="AG11" s="30"/>
      <c r="AH11" s="48" t="str">
        <f>IF(AA11="","",SMALL(AF$5:AF$14,ROWS(AB$5:AB11)))</f>
        <v/>
      </c>
      <c r="AI11" s="70" t="str">
        <f>IF(AH11="","",IF(AND(AK10=AK11,AL10=AL11,AM10=AM11),AI10,$AI$5+6))</f>
        <v/>
      </c>
      <c r="AJ11" s="43" t="str">
        <f t="shared" si="6"/>
        <v/>
      </c>
      <c r="AK11" s="182" t="str">
        <f t="shared" si="7"/>
        <v/>
      </c>
      <c r="AL11" s="194" t="str">
        <f t="shared" si="8"/>
        <v/>
      </c>
      <c r="AM11" s="205" t="str">
        <f t="shared" si="9"/>
        <v/>
      </c>
    </row>
    <row r="12" spans="1:39" ht="30" customHeight="1" thickBot="1">
      <c r="A12" s="7">
        <v>8</v>
      </c>
      <c r="B12" s="267"/>
      <c r="C12" s="267"/>
      <c r="D12" s="268"/>
      <c r="E12" s="435"/>
      <c r="G12" s="438">
        <v>8</v>
      </c>
      <c r="H12" s="504"/>
      <c r="I12" s="65" t="str">
        <f t="shared" si="0"/>
        <v/>
      </c>
      <c r="J12" s="65">
        <f>IF(K11+K12=0,0,IF(K11=K12,2,IF(K11&gt;K12,1,3)))</f>
        <v>0</v>
      </c>
      <c r="K12" s="151"/>
      <c r="L12" s="9">
        <f>SUM(K12-K11)</f>
        <v>0</v>
      </c>
      <c r="M12" s="448"/>
      <c r="N12" s="507"/>
      <c r="O12" s="74" t="str">
        <f>IF(K9=K10," ",IF(K9&lt;K10,I9,I10))</f>
        <v xml:space="preserve"> </v>
      </c>
      <c r="P12" s="124">
        <f>IF(Q11+Q12=0,0,IF(Q11=Q12,2,IF(Q11&gt;Q12,1,3)))</f>
        <v>0</v>
      </c>
      <c r="Q12" s="151"/>
      <c r="R12" s="9">
        <f>SUM(Q12-Q11)</f>
        <v>0</v>
      </c>
      <c r="S12" s="1"/>
      <c r="T12" s="492"/>
      <c r="U12" s="144" t="str">
        <f>IF(Q9=Q10," ",IF(Q9&lt;Q10,O9,O10))</f>
        <v xml:space="preserve"> </v>
      </c>
      <c r="V12" s="53">
        <f>IF(W11+W12=0,0,IF(W11=W12,2,IF(W11&gt;W12,1,3)))</f>
        <v>0</v>
      </c>
      <c r="W12" s="151"/>
      <c r="X12" s="9">
        <f>SUM(W12-W11)</f>
        <v>0</v>
      </c>
      <c r="Y12" s="189"/>
      <c r="Z12" s="15">
        <v>8</v>
      </c>
      <c r="AA12" s="157" t="str">
        <f t="shared" si="10"/>
        <v/>
      </c>
      <c r="AB12" s="153">
        <f t="shared" si="3"/>
        <v>0</v>
      </c>
      <c r="AC12" s="153">
        <f t="shared" si="4"/>
        <v>0</v>
      </c>
      <c r="AD12" s="467">
        <f t="shared" si="5"/>
        <v>0</v>
      </c>
      <c r="AE12"/>
      <c r="AF12" s="168" t="str">
        <f t="shared" si="11"/>
        <v/>
      </c>
      <c r="AG12" s="30"/>
      <c r="AH12" s="48" t="str">
        <f>IF(AA12="","",SMALL(AF$5:AF$14,ROWS(AB$5:AB12)))</f>
        <v/>
      </c>
      <c r="AI12" s="70" t="str">
        <f>IF(AH12="","",IF(AND(AK11=AK12,AL11=AL12,AM11=AM12),AI11,$AI$5+7))</f>
        <v/>
      </c>
      <c r="AJ12" s="43" t="str">
        <f t="shared" si="6"/>
        <v/>
      </c>
      <c r="AK12" s="182" t="str">
        <f t="shared" si="7"/>
        <v/>
      </c>
      <c r="AL12" s="194" t="str">
        <f t="shared" si="8"/>
        <v/>
      </c>
      <c r="AM12" s="205" t="str">
        <f t="shared" si="9"/>
        <v/>
      </c>
    </row>
    <row r="13" spans="1:39" ht="30" customHeight="1">
      <c r="A13" s="7">
        <v>9</v>
      </c>
      <c r="B13" s="267"/>
      <c r="C13" s="267"/>
      <c r="D13" s="268"/>
      <c r="E13" s="435"/>
      <c r="G13" s="438">
        <v>9</v>
      </c>
      <c r="H13" s="503">
        <v>5</v>
      </c>
      <c r="I13" s="45" t="str">
        <f t="shared" si="0"/>
        <v/>
      </c>
      <c r="J13" s="45">
        <f t="shared" ref="J13" si="18">IF(K13+K14=0,0,IF(K13=K14,2,IF(K13&lt;K14,1,3)))</f>
        <v>0</v>
      </c>
      <c r="K13" s="150"/>
      <c r="L13" s="8">
        <f>SUM(K13-K14)</f>
        <v>0</v>
      </c>
      <c r="M13" s="448"/>
      <c r="N13" s="508">
        <v>6</v>
      </c>
      <c r="O13" s="67" t="str">
        <f>IF(K11=K12," ",IF(K11&lt;K12,I11,I12))</f>
        <v xml:space="preserve"> </v>
      </c>
      <c r="P13" s="72">
        <f t="shared" si="2"/>
        <v>0</v>
      </c>
      <c r="Q13" s="150"/>
      <c r="R13" s="71">
        <f t="shared" ref="R13" si="19">SUM(Q13-Q14)</f>
        <v>0</v>
      </c>
      <c r="S13" s="1"/>
      <c r="T13" s="491">
        <v>1</v>
      </c>
      <c r="U13" s="57" t="str">
        <f>IF(Q11=Q12," ",IF(Q11&lt;Q12,O11,O12))</f>
        <v xml:space="preserve"> </v>
      </c>
      <c r="V13" s="45">
        <f>IF(W13+W14=0,0,IF(W13=W14,2,IF(W13&lt;W14,1,3)))</f>
        <v>0</v>
      </c>
      <c r="W13" s="150"/>
      <c r="X13" s="71">
        <f t="shared" ref="X13" si="20">SUM(W13-W14)</f>
        <v>0</v>
      </c>
      <c r="Y13" s="189"/>
      <c r="Z13" s="15">
        <v>9</v>
      </c>
      <c r="AA13" s="157" t="str">
        <f t="shared" si="10"/>
        <v/>
      </c>
      <c r="AB13" s="153">
        <f t="shared" si="3"/>
        <v>0</v>
      </c>
      <c r="AC13" s="153">
        <f t="shared" si="4"/>
        <v>0</v>
      </c>
      <c r="AD13" s="467">
        <f t="shared" si="5"/>
        <v>0</v>
      </c>
      <c r="AE13"/>
      <c r="AF13" s="168" t="str">
        <f t="shared" si="11"/>
        <v/>
      </c>
      <c r="AG13" s="30"/>
      <c r="AH13" s="48" t="str">
        <f>IF(AA13="","",SMALL(AF$5:AF$14,ROWS(AB$5:AB13)))</f>
        <v/>
      </c>
      <c r="AI13" s="70" t="str">
        <f>IF(AH13="","",IF(AND(AK12=AK13,AL12=AL13,AM12=AM13),AI12,$AI$5+8))</f>
        <v/>
      </c>
      <c r="AJ13" s="43" t="str">
        <f t="shared" si="6"/>
        <v/>
      </c>
      <c r="AK13" s="182" t="str">
        <f t="shared" si="7"/>
        <v/>
      </c>
      <c r="AL13" s="194" t="str">
        <f t="shared" si="8"/>
        <v/>
      </c>
      <c r="AM13" s="205" t="str">
        <f t="shared" si="9"/>
        <v/>
      </c>
    </row>
    <row r="14" spans="1:39" ht="30" customHeight="1" thickBot="1">
      <c r="A14" s="10">
        <v>10</v>
      </c>
      <c r="B14" s="271"/>
      <c r="C14" s="271"/>
      <c r="D14" s="272"/>
      <c r="E14" s="436"/>
      <c r="G14" s="438">
        <v>10</v>
      </c>
      <c r="H14" s="504"/>
      <c r="I14" s="46" t="str">
        <f t="shared" si="0"/>
        <v/>
      </c>
      <c r="J14" s="46">
        <f>IF(K13+K14=0,0,IF(K13=K14,2,IF(K13&gt;K14,1,3)))</f>
        <v>0</v>
      </c>
      <c r="K14" s="151"/>
      <c r="L14" s="9">
        <f>SUM(K14-K13)</f>
        <v>0</v>
      </c>
      <c r="M14" s="448"/>
      <c r="N14" s="507"/>
      <c r="O14" s="74" t="str">
        <f>IF(K13=K14," ",IF(K13&lt;K14,I13,I14))</f>
        <v xml:space="preserve"> </v>
      </c>
      <c r="P14" s="482">
        <f>IF(Q13+Q14=0,0,IF(Q13=Q14,2,IF(Q13&gt;Q14,1,3)))</f>
        <v>0</v>
      </c>
      <c r="Q14" s="151"/>
      <c r="R14" s="9">
        <f t="shared" ref="R14" si="21">SUM(Q14-Q13)</f>
        <v>0</v>
      </c>
      <c r="S14" s="1"/>
      <c r="T14" s="492"/>
      <c r="U14" s="429" t="str">
        <f>IF(Q13=Q14," ",IF(Q13&lt;Q14,O13,O14))</f>
        <v xml:space="preserve"> </v>
      </c>
      <c r="V14" s="46">
        <f>IF(W13+W14=0,0,IF(W13=W14,2,IF(W13&gt;W14,1,3)))</f>
        <v>0</v>
      </c>
      <c r="W14" s="151"/>
      <c r="X14" s="9">
        <f t="shared" ref="X14" si="22">SUM(W14-W13)</f>
        <v>0</v>
      </c>
      <c r="Y14" s="189"/>
      <c r="Z14" s="39">
        <v>10</v>
      </c>
      <c r="AA14" s="155" t="str">
        <f t="shared" si="10"/>
        <v/>
      </c>
      <c r="AB14" s="468">
        <f t="shared" si="3"/>
        <v>0</v>
      </c>
      <c r="AC14" s="468">
        <f t="shared" si="4"/>
        <v>0</v>
      </c>
      <c r="AD14" s="469">
        <f t="shared" si="5"/>
        <v>0</v>
      </c>
      <c r="AE14"/>
      <c r="AF14" s="176" t="str">
        <f t="shared" si="11"/>
        <v/>
      </c>
      <c r="AG14" s="61"/>
      <c r="AH14" s="64" t="str">
        <f>IF(AA14="","",SMALL(AF$5:AF$14,ROWS(AB$5:AB14)))</f>
        <v/>
      </c>
      <c r="AI14" s="88" t="str">
        <f>IF(AH14="","",IF(AND(AK13=AK14,AL13=AL14,AM13=AM14),AI13,$AI$5+9))</f>
        <v/>
      </c>
      <c r="AJ14" s="44" t="str">
        <f t="shared" si="6"/>
        <v/>
      </c>
      <c r="AK14" s="139" t="str">
        <f t="shared" si="7"/>
        <v/>
      </c>
      <c r="AL14" s="195" t="str">
        <f t="shared" si="8"/>
        <v/>
      </c>
      <c r="AM14" s="206" t="str">
        <f t="shared" si="9"/>
        <v/>
      </c>
    </row>
    <row r="15" spans="1:39" ht="30" customHeight="1">
      <c r="C15" s="23"/>
      <c r="D15" s="189"/>
      <c r="E15" s="189">
        <f>SUM(E5:E14)</f>
        <v>0</v>
      </c>
      <c r="F15" s="302"/>
      <c r="G15" s="443"/>
      <c r="H15" s="189"/>
      <c r="I15" s="191"/>
      <c r="J15" s="191">
        <f>SUM(J5:J14)</f>
        <v>0</v>
      </c>
      <c r="K15" s="450">
        <f>SUM(K5:K14)</f>
        <v>0</v>
      </c>
      <c r="L15" s="263">
        <f>SUM(L3:L14)</f>
        <v>0</v>
      </c>
      <c r="M15" s="443"/>
      <c r="N15" s="13"/>
      <c r="O15" s="191"/>
      <c r="P15" s="191">
        <f>SUM(P5:P14)</f>
        <v>0</v>
      </c>
      <c r="Q15" s="189">
        <f>SUM(Q5:Q14)</f>
        <v>0</v>
      </c>
      <c r="R15" s="263">
        <f>SUM(R3:R14)</f>
        <v>0</v>
      </c>
      <c r="S15" s="190"/>
      <c r="T15" s="13"/>
      <c r="U15" s="191"/>
      <c r="V15" s="192">
        <f>SUM(V5:V14)</f>
        <v>0</v>
      </c>
      <c r="W15" s="189">
        <f>SUM(W5:W14)</f>
        <v>0</v>
      </c>
      <c r="X15" s="263">
        <f>SUM(X3:X14)</f>
        <v>0</v>
      </c>
      <c r="Y15" s="189"/>
      <c r="Z15" s="189"/>
      <c r="AA15" s="191"/>
      <c r="AB15" s="333">
        <f>SUM(AB5:AB14)</f>
        <v>0</v>
      </c>
      <c r="AC15" s="299">
        <f>SUM(AC3:AC14)</f>
        <v>0</v>
      </c>
      <c r="AD15" s="299">
        <f>SUM(AD5:AD14)</f>
        <v>0</v>
      </c>
      <c r="AE15" s="191"/>
      <c r="AF15" s="191"/>
      <c r="AG15" s="191"/>
      <c r="AH15" s="191"/>
      <c r="AI15" s="191"/>
      <c r="AJ15" s="191"/>
      <c r="AK15" s="333">
        <f>SUM(AK3:AK14)</f>
        <v>0</v>
      </c>
      <c r="AL15" s="299">
        <f>SUM(AL3:AL14)</f>
        <v>0</v>
      </c>
      <c r="AM15" s="299">
        <f>SUM(AM3:AM14)</f>
        <v>0</v>
      </c>
    </row>
    <row r="16" spans="1:39" ht="30" customHeight="1">
      <c r="C16" s="23"/>
      <c r="D16" s="189"/>
      <c r="E16" s="189">
        <v>55</v>
      </c>
      <c r="F16" s="302"/>
      <c r="H16" s="313"/>
      <c r="I16" s="311"/>
      <c r="J16" s="311">
        <v>20</v>
      </c>
      <c r="K16" s="313"/>
      <c r="L16" s="300" t="str">
        <f>IF(L15=0,"OK",ERREUR)</f>
        <v>OK</v>
      </c>
      <c r="M16" s="449"/>
      <c r="N16" s="313"/>
      <c r="O16" s="311"/>
      <c r="P16" s="311">
        <v>20</v>
      </c>
      <c r="Q16" s="313"/>
      <c r="R16" s="300" t="str">
        <f>IF(R15=0,"OK",ERREUR)</f>
        <v>OK</v>
      </c>
      <c r="S16" s="313"/>
      <c r="T16" s="313"/>
      <c r="U16" s="311"/>
      <c r="V16" s="311">
        <v>20</v>
      </c>
      <c r="W16" s="313"/>
      <c r="X16" s="300" t="str">
        <f>IF(X15=0,"OK",ERREUR)</f>
        <v>OK</v>
      </c>
      <c r="Y16" s="313"/>
      <c r="Z16" s="313"/>
      <c r="AA16" s="311"/>
      <c r="AB16" s="334">
        <f>SUM(J16+P16+V16)</f>
        <v>60</v>
      </c>
      <c r="AC16" s="308" t="str">
        <f>IF(AC15=0,"OK",ERREUR)</f>
        <v>OK</v>
      </c>
      <c r="AD16" s="311"/>
      <c r="AE16" s="311"/>
      <c r="AF16" s="312"/>
      <c r="AG16" s="312"/>
      <c r="AH16" s="311"/>
      <c r="AI16" s="311"/>
      <c r="AJ16" s="312"/>
      <c r="AK16" s="334">
        <f>+AB16</f>
        <v>60</v>
      </c>
      <c r="AL16" s="308" t="str">
        <f>IF(AL15=0,"OK",ERREUR)</f>
        <v>OK</v>
      </c>
      <c r="AM16" s="335"/>
    </row>
    <row r="17" spans="1:40" ht="30" customHeight="1">
      <c r="C17" s="500" t="s">
        <v>73</v>
      </c>
      <c r="D17" s="500"/>
      <c r="G17" s="443"/>
      <c r="H17" s="189"/>
      <c r="I17" s="189"/>
      <c r="J17" s="189"/>
      <c r="K17" s="189"/>
      <c r="L17" s="189"/>
      <c r="M17" s="443"/>
      <c r="N17" s="189"/>
      <c r="O17" s="189"/>
      <c r="P17" s="189"/>
      <c r="Q17" s="189"/>
      <c r="R17" s="189"/>
      <c r="S17" s="189"/>
      <c r="T17" s="189"/>
      <c r="U17" s="190"/>
      <c r="V17" s="189"/>
      <c r="W17" s="190"/>
      <c r="X17" s="190"/>
      <c r="Y17" s="189"/>
      <c r="Z17" s="189"/>
      <c r="AA17" s="189"/>
      <c r="AB17" s="189"/>
      <c r="AC17" s="189"/>
      <c r="AD17" s="302"/>
      <c r="AE17" s="121"/>
      <c r="AG17" s="189"/>
      <c r="AH17" s="13"/>
      <c r="AI17" s="13"/>
      <c r="AJ17" s="189"/>
    </row>
    <row r="18" spans="1:40" ht="30" customHeight="1">
      <c r="A18"/>
      <c r="B18"/>
      <c r="C18" s="499" t="s">
        <v>121</v>
      </c>
      <c r="D18" s="499"/>
      <c r="E18"/>
      <c r="F18" s="443"/>
      <c r="G18" s="189"/>
      <c r="H18" s="189"/>
      <c r="I18" s="189"/>
      <c r="J18" s="189"/>
      <c r="K18" s="189"/>
      <c r="L18" s="443"/>
      <c r="M18" s="189"/>
      <c r="N18" s="189"/>
      <c r="O18" s="189"/>
      <c r="P18" s="189"/>
      <c r="Q18" s="190"/>
      <c r="R18" s="1"/>
      <c r="S18" s="189"/>
      <c r="U18" s="190"/>
      <c r="V18" s="189"/>
      <c r="W18" s="189"/>
      <c r="X18" s="189"/>
      <c r="Y18" s="189"/>
      <c r="Z18" s="189"/>
      <c r="AA18" s="121"/>
      <c r="AB18" s="190"/>
      <c r="AC18" s="303"/>
      <c r="AD18" s="189"/>
      <c r="AF18" s="189"/>
      <c r="AG18" s="13"/>
      <c r="AH18" s="13"/>
      <c r="AI18" s="189"/>
      <c r="AM18"/>
      <c r="AN18" s="90"/>
    </row>
    <row r="19" spans="1:40" customFormat="1" ht="30" customHeight="1"/>
    <row r="20" spans="1:40" customFormat="1" ht="30" customHeight="1"/>
    <row r="21" spans="1:40" customFormat="1" ht="30" customHeight="1"/>
    <row r="22" spans="1:40" customFormat="1" ht="30" customHeight="1"/>
    <row r="23" spans="1:40" ht="30" customHeight="1">
      <c r="C23" s="302"/>
      <c r="G23" s="22"/>
      <c r="H23" s="22"/>
      <c r="I23" s="22"/>
      <c r="J23" s="22"/>
      <c r="K23" s="22"/>
      <c r="L23" s="22"/>
      <c r="M23" s="22"/>
      <c r="N23" s="189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 s="189"/>
      <c r="AF23" s="13"/>
      <c r="AG23" s="13"/>
      <c r="AH23" s="189"/>
      <c r="AI23" s="189"/>
      <c r="AJ23" s="13"/>
    </row>
    <row r="24" spans="1:40" ht="30" customHeight="1">
      <c r="A24" s="21" t="s">
        <v>64</v>
      </c>
      <c r="B24" s="443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189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 s="189"/>
      <c r="AF24" s="13"/>
      <c r="AG24" s="13"/>
      <c r="AH24" s="189"/>
      <c r="AI24" s="189"/>
      <c r="AJ24" s="13"/>
    </row>
    <row r="25" spans="1:40" ht="30" customHeight="1">
      <c r="A25" s="21" t="s">
        <v>131</v>
      </c>
      <c r="B25" s="443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189"/>
      <c r="AF25" s="13"/>
      <c r="AG25" s="13"/>
      <c r="AH25" s="189"/>
      <c r="AI25" s="189"/>
      <c r="AJ25" s="13"/>
    </row>
    <row r="26" spans="1:40" ht="26.25">
      <c r="A26" s="21" t="s">
        <v>68</v>
      </c>
      <c r="B26" s="443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89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189"/>
      <c r="AF26" s="13"/>
      <c r="AG26" s="13"/>
      <c r="AH26" s="189"/>
      <c r="AI26" s="189"/>
      <c r="AJ26" s="13"/>
    </row>
    <row r="27" spans="1:40" ht="26.25">
      <c r="A27" s="21" t="s">
        <v>132</v>
      </c>
      <c r="B27" s="443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189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189"/>
      <c r="AF27" s="13"/>
      <c r="AG27" s="13"/>
      <c r="AH27" s="189"/>
      <c r="AI27" s="189"/>
      <c r="AJ27" s="13"/>
    </row>
    <row r="28" spans="1:40" ht="26.25">
      <c r="A28" s="21" t="s">
        <v>129</v>
      </c>
      <c r="B28" s="443"/>
      <c r="D28" s="22"/>
      <c r="E28" s="22"/>
      <c r="F28" s="22"/>
      <c r="I28" s="22"/>
      <c r="J28" s="22"/>
      <c r="K28" s="22"/>
      <c r="L28" s="22"/>
      <c r="M28" s="22"/>
      <c r="N28" s="22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189"/>
      <c r="AF28" s="13"/>
      <c r="AG28" s="13"/>
      <c r="AH28" s="189"/>
      <c r="AI28" s="189"/>
      <c r="AJ28" s="13"/>
    </row>
    <row r="29" spans="1:40" ht="26.25">
      <c r="A29" s="21" t="s">
        <v>97</v>
      </c>
      <c r="B29" s="443"/>
      <c r="D29" s="22"/>
      <c r="E29" s="22"/>
      <c r="F29" s="2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1" spans="1:40" ht="29.25" customHeight="1"/>
    <row r="32" spans="1:40" ht="36" customHeight="1"/>
  </sheetData>
  <sheetProtection sheet="1" objects="1" scenarios="1" formatCells="0" formatColumns="0" formatRows="0" insertColumns="0" insertRows="0" insertHyperlinks="0" deleteColumns="0" deleteRows="0" sort="0"/>
  <mergeCells count="22">
    <mergeCell ref="C18:D18"/>
    <mergeCell ref="AI3:AM3"/>
    <mergeCell ref="C17:D17"/>
    <mergeCell ref="A1:C1"/>
    <mergeCell ref="I1:K1"/>
    <mergeCell ref="H7:H8"/>
    <mergeCell ref="N7:N8"/>
    <mergeCell ref="T7:T8"/>
    <mergeCell ref="H5:H6"/>
    <mergeCell ref="N5:N6"/>
    <mergeCell ref="T5:T6"/>
    <mergeCell ref="AB3:AD3"/>
    <mergeCell ref="H9:H10"/>
    <mergeCell ref="N9:N10"/>
    <mergeCell ref="AF3:AH3"/>
    <mergeCell ref="T9:T10"/>
    <mergeCell ref="H11:H12"/>
    <mergeCell ref="N11:N12"/>
    <mergeCell ref="T11:T12"/>
    <mergeCell ref="H13:H14"/>
    <mergeCell ref="N13:N14"/>
    <mergeCell ref="T13:T14"/>
  </mergeCells>
  <conditionalFormatting sqref="AI5:AI14">
    <cfRule type="duplicateValues" dxfId="724" priority="298"/>
  </conditionalFormatting>
  <conditionalFormatting sqref="K5:K6">
    <cfRule type="iconSet" priority="296">
      <iconSet>
        <cfvo type="percent" val="0"/>
        <cfvo type="percent" val="12"/>
        <cfvo type="percent" val="13"/>
      </iconSet>
    </cfRule>
    <cfRule type="duplicateValues" dxfId="723" priority="297"/>
  </conditionalFormatting>
  <conditionalFormatting sqref="K7:K8">
    <cfRule type="iconSet" priority="294">
      <iconSet>
        <cfvo type="percent" val="0"/>
        <cfvo type="percent" val="12"/>
        <cfvo type="percent" val="13"/>
      </iconSet>
    </cfRule>
    <cfRule type="duplicateValues" dxfId="722" priority="295"/>
  </conditionalFormatting>
  <conditionalFormatting sqref="K9:K10">
    <cfRule type="iconSet" priority="292">
      <iconSet>
        <cfvo type="percent" val="0"/>
        <cfvo type="percent" val="12"/>
        <cfvo type="percent" val="13"/>
      </iconSet>
    </cfRule>
    <cfRule type="duplicateValues" dxfId="721" priority="293"/>
  </conditionalFormatting>
  <conditionalFormatting sqref="K11:K12">
    <cfRule type="iconSet" priority="290">
      <iconSet>
        <cfvo type="percent" val="0"/>
        <cfvo type="percent" val="12"/>
        <cfvo type="percent" val="13"/>
      </iconSet>
    </cfRule>
    <cfRule type="duplicateValues" dxfId="720" priority="291"/>
  </conditionalFormatting>
  <conditionalFormatting sqref="K13:K14">
    <cfRule type="iconSet" priority="288">
      <iconSet>
        <cfvo type="percent" val="0"/>
        <cfvo type="percent" val="12"/>
        <cfvo type="percent" val="13"/>
      </iconSet>
    </cfRule>
    <cfRule type="duplicateValues" dxfId="719" priority="289"/>
  </conditionalFormatting>
  <conditionalFormatting sqref="Q5:Q6">
    <cfRule type="iconSet" priority="286">
      <iconSet>
        <cfvo type="percent" val="0"/>
        <cfvo type="percent" val="12"/>
        <cfvo type="percent" val="13"/>
      </iconSet>
    </cfRule>
    <cfRule type="duplicateValues" dxfId="718" priority="287"/>
  </conditionalFormatting>
  <conditionalFormatting sqref="Q7:Q8">
    <cfRule type="iconSet" priority="284">
      <iconSet>
        <cfvo type="percent" val="0"/>
        <cfvo type="percent" val="12"/>
        <cfvo type="percent" val="13"/>
      </iconSet>
    </cfRule>
    <cfRule type="duplicateValues" dxfId="717" priority="285"/>
  </conditionalFormatting>
  <conditionalFormatting sqref="Q9:Q10">
    <cfRule type="iconSet" priority="282">
      <iconSet>
        <cfvo type="percent" val="0"/>
        <cfvo type="percent" val="12"/>
        <cfvo type="percent" val="13"/>
      </iconSet>
    </cfRule>
    <cfRule type="duplicateValues" dxfId="716" priority="283"/>
  </conditionalFormatting>
  <conditionalFormatting sqref="Q11:Q12">
    <cfRule type="iconSet" priority="280">
      <iconSet>
        <cfvo type="percent" val="0"/>
        <cfvo type="percent" val="12"/>
        <cfvo type="percent" val="13"/>
      </iconSet>
    </cfRule>
    <cfRule type="duplicateValues" dxfId="715" priority="281"/>
  </conditionalFormatting>
  <conditionalFormatting sqref="Q13:Q14">
    <cfRule type="iconSet" priority="278">
      <iconSet>
        <cfvo type="percent" val="0"/>
        <cfvo type="percent" val="12"/>
        <cfvo type="percent" val="13"/>
      </iconSet>
    </cfRule>
    <cfRule type="duplicateValues" dxfId="714" priority="279"/>
  </conditionalFormatting>
  <conditionalFormatting sqref="AL15 AC15 R15 X15 L15:M15">
    <cfRule type="colorScale" priority="277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16 AC16 R16 X16 L16:M16">
    <cfRule type="containsText" dxfId="713" priority="275" operator="containsText" text="OK">
      <formula>NOT(ISERROR(SEARCH("OK",L16)))</formula>
    </cfRule>
    <cfRule type="containsText" dxfId="712" priority="276" operator="containsText" text="ERREUR">
      <formula>NOT(ISERROR(SEARCH("ERREUR",L16)))</formula>
    </cfRule>
  </conditionalFormatting>
  <conditionalFormatting sqref="W5:W6">
    <cfRule type="iconSet" priority="267">
      <iconSet>
        <cfvo type="percent" val="0"/>
        <cfvo type="percent" val="12"/>
        <cfvo type="percent" val="13"/>
      </iconSet>
    </cfRule>
    <cfRule type="duplicateValues" dxfId="711" priority="268"/>
  </conditionalFormatting>
  <conditionalFormatting sqref="W7:W8">
    <cfRule type="iconSet" priority="265">
      <iconSet>
        <cfvo type="percent" val="0"/>
        <cfvo type="percent" val="12"/>
        <cfvo type="percent" val="13"/>
      </iconSet>
    </cfRule>
    <cfRule type="duplicateValues" dxfId="710" priority="266"/>
  </conditionalFormatting>
  <conditionalFormatting sqref="W9:W10">
    <cfRule type="iconSet" priority="263">
      <iconSet>
        <cfvo type="percent" val="0"/>
        <cfvo type="percent" val="12"/>
        <cfvo type="percent" val="13"/>
      </iconSet>
    </cfRule>
    <cfRule type="duplicateValues" dxfId="709" priority="264"/>
  </conditionalFormatting>
  <conditionalFormatting sqref="W11:W12">
    <cfRule type="iconSet" priority="261">
      <iconSet>
        <cfvo type="percent" val="0"/>
        <cfvo type="percent" val="12"/>
        <cfvo type="percent" val="13"/>
      </iconSet>
    </cfRule>
    <cfRule type="duplicateValues" dxfId="708" priority="262"/>
  </conditionalFormatting>
  <conditionalFormatting sqref="W13:W14">
    <cfRule type="iconSet" priority="259">
      <iconSet>
        <cfvo type="percent" val="0"/>
        <cfvo type="percent" val="12"/>
        <cfvo type="percent" val="13"/>
      </iconSet>
    </cfRule>
    <cfRule type="duplicateValues" dxfId="707" priority="260"/>
  </conditionalFormatting>
  <conditionalFormatting sqref="AI6:AI14">
    <cfRule type="duplicateValues" dxfId="706" priority="257"/>
    <cfRule type="duplicateValues" dxfId="705" priority="258"/>
  </conditionalFormatting>
  <conditionalFormatting sqref="Q5:Q14">
    <cfRule type="iconSet" priority="256">
      <iconSet>
        <cfvo type="percent" val="0"/>
        <cfvo type="percent" val="12"/>
        <cfvo type="percent" val="13"/>
      </iconSet>
    </cfRule>
  </conditionalFormatting>
  <conditionalFormatting sqref="Q7:Q8">
    <cfRule type="duplicateValues" dxfId="704" priority="254"/>
    <cfRule type="iconSet" priority="255">
      <iconSet>
        <cfvo type="percent" val="0"/>
        <cfvo type="percent" val="12"/>
        <cfvo type="percent" val="13"/>
      </iconSet>
    </cfRule>
  </conditionalFormatting>
  <conditionalFormatting sqref="Q9:Q10">
    <cfRule type="duplicateValues" dxfId="703" priority="252"/>
    <cfRule type="iconSet" priority="253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702" priority="250"/>
    <cfRule type="iconSet" priority="251">
      <iconSet>
        <cfvo type="percent" val="0"/>
        <cfvo type="percent" val="12"/>
        <cfvo type="percent" val="13"/>
      </iconSet>
    </cfRule>
  </conditionalFormatting>
  <conditionalFormatting sqref="Q13:Q14">
    <cfRule type="duplicateValues" dxfId="701" priority="248"/>
    <cfRule type="iconSet" priority="249">
      <iconSet>
        <cfvo type="percent" val="0"/>
        <cfvo type="percent" val="12"/>
        <cfvo type="percent" val="13"/>
      </iconSet>
    </cfRule>
  </conditionalFormatting>
  <conditionalFormatting sqref="Q5:Q6">
    <cfRule type="duplicateValues" dxfId="700" priority="247"/>
  </conditionalFormatting>
  <conditionalFormatting sqref="K5:K14">
    <cfRule type="iconSet" priority="226">
      <iconSet>
        <cfvo type="percent" val="0"/>
        <cfvo type="percent" val="12"/>
        <cfvo type="percent" val="13"/>
      </iconSet>
    </cfRule>
  </conditionalFormatting>
  <conditionalFormatting sqref="K7:K8">
    <cfRule type="duplicateValues" dxfId="699" priority="224"/>
    <cfRule type="iconSet" priority="225">
      <iconSet>
        <cfvo type="percent" val="0"/>
        <cfvo type="percent" val="12"/>
        <cfvo type="percent" val="13"/>
      </iconSet>
    </cfRule>
  </conditionalFormatting>
  <conditionalFormatting sqref="K9:K10">
    <cfRule type="duplicateValues" dxfId="698" priority="222"/>
    <cfRule type="iconSet" priority="223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697" priority="220"/>
    <cfRule type="iconSet" priority="221">
      <iconSet>
        <cfvo type="percent" val="0"/>
        <cfvo type="percent" val="12"/>
        <cfvo type="percent" val="13"/>
      </iconSet>
    </cfRule>
  </conditionalFormatting>
  <conditionalFormatting sqref="K13:K14">
    <cfRule type="duplicateValues" dxfId="696" priority="218"/>
    <cfRule type="iconSet" priority="219">
      <iconSet>
        <cfvo type="percent" val="0"/>
        <cfvo type="percent" val="12"/>
        <cfvo type="percent" val="13"/>
      </iconSet>
    </cfRule>
  </conditionalFormatting>
  <conditionalFormatting sqref="K5:K6">
    <cfRule type="duplicateValues" dxfId="695" priority="217"/>
  </conditionalFormatting>
  <conditionalFormatting sqref="W5:W14">
    <cfRule type="iconSet" priority="182">
      <iconSet>
        <cfvo type="percent" val="0"/>
        <cfvo type="percent" val="12"/>
        <cfvo type="percent" val="13"/>
      </iconSet>
    </cfRule>
  </conditionalFormatting>
  <conditionalFormatting sqref="W7:W8">
    <cfRule type="duplicateValues" dxfId="694" priority="180"/>
    <cfRule type="iconSet" priority="181">
      <iconSet>
        <cfvo type="percent" val="0"/>
        <cfvo type="percent" val="12"/>
        <cfvo type="percent" val="13"/>
      </iconSet>
    </cfRule>
  </conditionalFormatting>
  <conditionalFormatting sqref="W9:W10">
    <cfRule type="duplicateValues" dxfId="693" priority="178"/>
    <cfRule type="iconSet" priority="179">
      <iconSet>
        <cfvo type="percent" val="0"/>
        <cfvo type="percent" val="12"/>
        <cfvo type="percent" val="13"/>
      </iconSet>
    </cfRule>
  </conditionalFormatting>
  <conditionalFormatting sqref="W11:W12">
    <cfRule type="duplicateValues" dxfId="692" priority="176"/>
    <cfRule type="iconSet" priority="177">
      <iconSet>
        <cfvo type="percent" val="0"/>
        <cfvo type="percent" val="12"/>
        <cfvo type="percent" val="13"/>
      </iconSet>
    </cfRule>
  </conditionalFormatting>
  <conditionalFormatting sqref="W13:W14">
    <cfRule type="duplicateValues" dxfId="691" priority="174"/>
    <cfRule type="iconSet" priority="175">
      <iconSet>
        <cfvo type="percent" val="0"/>
        <cfvo type="percent" val="12"/>
        <cfvo type="percent" val="13"/>
      </iconSet>
    </cfRule>
  </conditionalFormatting>
  <conditionalFormatting sqref="W5:W6">
    <cfRule type="duplicateValues" dxfId="690" priority="173"/>
  </conditionalFormatting>
  <conditionalFormatting sqref="AI6:AI14">
    <cfRule type="duplicateValues" dxfId="689" priority="153"/>
  </conditionalFormatting>
  <conditionalFormatting sqref="AI6 AI8 AI10 AI12 AI14">
    <cfRule type="duplicateValues" dxfId="688" priority="141"/>
  </conditionalFormatting>
  <conditionalFormatting sqref="AI6 AI8 AI10 AI12 AI14">
    <cfRule type="duplicateValues" dxfId="687" priority="139"/>
    <cfRule type="duplicateValues" dxfId="686" priority="140"/>
  </conditionalFormatting>
  <conditionalFormatting sqref="K5:K6">
    <cfRule type="duplicateValues" dxfId="685" priority="126"/>
    <cfRule type="iconSet" priority="127">
      <iconSet>
        <cfvo type="percent" val="0"/>
        <cfvo type="percent" val="12"/>
        <cfvo type="percent" val="13"/>
      </iconSet>
    </cfRule>
  </conditionalFormatting>
  <conditionalFormatting sqref="O10:O14">
    <cfRule type="duplicateValues" dxfId="684" priority="123"/>
  </conditionalFormatting>
  <conditionalFormatting sqref="Q5:Q6">
    <cfRule type="duplicateValues" dxfId="683" priority="51"/>
    <cfRule type="iconSet" priority="52">
      <iconSet>
        <cfvo type="percent" val="0"/>
        <cfvo type="percent" val="12"/>
        <cfvo type="percent" val="13"/>
      </iconSet>
    </cfRule>
  </conditionalFormatting>
  <pageMargins left="0.19" right="0.22" top="0.34" bottom="0.74803149606299213" header="0.19" footer="0.31496062992125984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FF"/>
  </sheetPr>
  <dimension ref="A1:AP39"/>
  <sheetViews>
    <sheetView zoomScale="60" zoomScaleNormal="60" workbookViewId="0">
      <selection activeCell="I14" sqref="I14"/>
    </sheetView>
  </sheetViews>
  <sheetFormatPr baseColWidth="10" defaultRowHeight="15"/>
  <cols>
    <col min="1" max="1" width="5.5703125" style="90" customWidth="1"/>
    <col min="2" max="2" width="7.42578125" style="90" customWidth="1"/>
    <col min="3" max="3" width="30.85546875" style="90" customWidth="1"/>
    <col min="4" max="4" width="25.85546875" style="90" customWidth="1"/>
    <col min="5" max="5" width="11.85546875" style="90" customWidth="1"/>
    <col min="6" max="6" width="4.5703125" style="90" customWidth="1"/>
    <col min="7" max="7" width="6.140625" style="90" customWidth="1"/>
    <col min="8" max="8" width="7.5703125" style="90" customWidth="1"/>
    <col min="9" max="9" width="31" style="90" customWidth="1"/>
    <col min="10" max="10" width="9.5703125" style="90" hidden="1" customWidth="1"/>
    <col min="11" max="11" width="9.7109375" style="90" customWidth="1"/>
    <col min="12" max="12" width="9.28515625" style="90" hidden="1" customWidth="1"/>
    <col min="13" max="13" width="7.140625" style="90" customWidth="1"/>
    <col min="14" max="14" width="7.140625" customWidth="1"/>
    <col min="15" max="15" width="31.140625" style="90" customWidth="1"/>
    <col min="16" max="16" width="10.42578125" style="90" hidden="1" customWidth="1"/>
    <col min="17" max="17" width="11" style="90" customWidth="1"/>
    <col min="18" max="18" width="7.140625" style="90" hidden="1" customWidth="1"/>
    <col min="19" max="19" width="9" style="90" customWidth="1"/>
    <col min="20" max="20" width="7.85546875" style="90" customWidth="1"/>
    <col min="21" max="21" width="31.140625" style="90" customWidth="1"/>
    <col min="22" max="22" width="6.85546875" style="90" hidden="1" customWidth="1"/>
    <col min="23" max="23" width="9.7109375" style="90" customWidth="1"/>
    <col min="24" max="24" width="8.5703125" style="90" hidden="1" customWidth="1"/>
    <col min="25" max="25" width="8.7109375" style="90" customWidth="1"/>
    <col min="26" max="26" width="7.7109375" style="90" customWidth="1"/>
    <col min="27" max="27" width="30.28515625" style="90" customWidth="1"/>
    <col min="28" max="28" width="15.42578125" style="90" customWidth="1"/>
    <col min="29" max="30" width="11.28515625" style="90" customWidth="1"/>
    <col min="31" max="31" width="6" style="90" customWidth="1"/>
    <col min="32" max="32" width="16.42578125" style="90" customWidth="1"/>
    <col min="33" max="33" width="12.42578125" style="90" customWidth="1"/>
    <col min="34" max="34" width="14.5703125" style="90" customWidth="1"/>
    <col min="35" max="35" width="16" style="90" customWidth="1"/>
    <col min="36" max="36" width="30.5703125" style="90" customWidth="1"/>
    <col min="37" max="37" width="10.85546875" style="90" customWidth="1"/>
    <col min="38" max="38" width="10.42578125" style="90" customWidth="1"/>
    <col min="39" max="39" width="10.85546875" style="90" customWidth="1"/>
    <col min="40" max="40" width="18.140625" style="90" customWidth="1"/>
    <col min="41" max="41" width="0" style="90" hidden="1" customWidth="1"/>
    <col min="42" max="42" width="15.28515625" style="90" hidden="1" customWidth="1"/>
    <col min="43" max="16384" width="11.42578125" style="90"/>
  </cols>
  <sheetData>
    <row r="1" spans="1:41" ht="51.7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231"/>
      <c r="M1" s="443"/>
      <c r="O1" s="231"/>
      <c r="P1" s="231"/>
      <c r="Q1" s="231"/>
      <c r="R1" s="231"/>
      <c r="S1" s="231"/>
      <c r="T1" s="231"/>
      <c r="U1" s="231"/>
      <c r="V1" s="232"/>
      <c r="W1" s="231"/>
      <c r="X1" s="231"/>
      <c r="Y1" s="232"/>
      <c r="Z1" s="232"/>
      <c r="AA1" s="231"/>
      <c r="AB1" s="231"/>
      <c r="AC1" s="231"/>
      <c r="AE1" s="231"/>
      <c r="AF1" s="232"/>
      <c r="AG1" s="231"/>
      <c r="AH1" s="231"/>
      <c r="AI1" s="231"/>
      <c r="AJ1" s="13"/>
      <c r="AK1" s="13"/>
      <c r="AL1" s="231"/>
      <c r="AM1" s="231"/>
      <c r="AN1" s="13"/>
    </row>
    <row r="2" spans="1:41" ht="27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E2" s="443"/>
      <c r="AF2" s="444"/>
      <c r="AG2" s="443"/>
      <c r="AH2" s="443"/>
      <c r="AI2" s="443"/>
      <c r="AJ2" s="13"/>
      <c r="AK2" s="13"/>
      <c r="AL2" s="443"/>
      <c r="AM2" s="443"/>
      <c r="AN2" s="13"/>
    </row>
    <row r="3" spans="1:41" ht="33" customHeight="1" thickBot="1">
      <c r="C3" s="3"/>
      <c r="D3" s="3"/>
      <c r="E3" s="440" t="s">
        <v>16</v>
      </c>
      <c r="F3" s="3"/>
      <c r="G3" s="443"/>
      <c r="H3" s="443"/>
      <c r="I3" s="11" t="s">
        <v>6</v>
      </c>
      <c r="J3" s="231"/>
      <c r="K3" s="231"/>
      <c r="L3" s="231"/>
      <c r="M3" s="443"/>
      <c r="O3" s="11" t="s">
        <v>7</v>
      </c>
      <c r="P3" s="231"/>
      <c r="Q3" s="231"/>
      <c r="R3" s="231"/>
      <c r="S3" s="232"/>
      <c r="T3" s="12"/>
      <c r="U3" s="11" t="s">
        <v>8</v>
      </c>
      <c r="V3" s="27"/>
      <c r="W3" s="231"/>
      <c r="X3" s="231"/>
      <c r="Y3" s="231"/>
      <c r="Z3" s="231"/>
      <c r="AB3" s="496" t="s">
        <v>22</v>
      </c>
      <c r="AC3" s="497"/>
      <c r="AD3" s="498"/>
      <c r="AE3"/>
      <c r="AF3" s="92" t="s">
        <v>0</v>
      </c>
      <c r="AG3" s="91"/>
      <c r="AH3" s="89"/>
      <c r="AI3" s="493" t="s">
        <v>13</v>
      </c>
      <c r="AJ3" s="494"/>
      <c r="AK3" s="494"/>
      <c r="AL3" s="494"/>
      <c r="AM3" s="495"/>
    </row>
    <row r="4" spans="1:41" ht="30" customHeight="1" thickBot="1">
      <c r="A4" s="4"/>
      <c r="B4" s="296" t="s">
        <v>130</v>
      </c>
      <c r="C4" s="476" t="s">
        <v>125</v>
      </c>
      <c r="D4" s="16" t="s">
        <v>15</v>
      </c>
      <c r="E4" s="433" t="s">
        <v>74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8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31"/>
      <c r="Z4" s="231"/>
      <c r="AA4" s="316" t="s">
        <v>1</v>
      </c>
      <c r="AB4" s="257" t="s">
        <v>2</v>
      </c>
      <c r="AC4" s="259" t="s">
        <v>3</v>
      </c>
      <c r="AD4" s="465" t="s">
        <v>12</v>
      </c>
      <c r="AE4"/>
      <c r="AF4" s="97" t="s">
        <v>4</v>
      </c>
      <c r="AG4" s="301"/>
      <c r="AH4" s="305" t="s">
        <v>21</v>
      </c>
      <c r="AI4" s="320" t="s">
        <v>17</v>
      </c>
      <c r="AJ4" s="316" t="s">
        <v>1</v>
      </c>
      <c r="AK4" s="314" t="s">
        <v>2</v>
      </c>
      <c r="AL4" s="315" t="s">
        <v>3</v>
      </c>
      <c r="AM4" s="309" t="s">
        <v>12</v>
      </c>
      <c r="AO4" s="86" t="s">
        <v>3</v>
      </c>
    </row>
    <row r="5" spans="1:41" ht="30" customHeight="1">
      <c r="A5" s="6">
        <v>1</v>
      </c>
      <c r="B5" s="265"/>
      <c r="C5" s="265"/>
      <c r="D5" s="266"/>
      <c r="E5" s="434"/>
      <c r="G5" s="437">
        <v>1</v>
      </c>
      <c r="H5" s="503">
        <v>1</v>
      </c>
      <c r="I5" s="45" t="str">
        <f>IF(ISNA(MATCH(G5,$E$5:$E$16,0)),"",INDEX($C$5:$C$16,MATCH(G5,$E$5:$E$16,0)))</f>
        <v/>
      </c>
      <c r="J5" s="45">
        <f t="shared" ref="J5" si="0">IF(K5+K6=0,0,IF(K5=K6,2,IF(K5&lt;K6,1,3)))</f>
        <v>0</v>
      </c>
      <c r="K5" s="150"/>
      <c r="L5" s="8">
        <f>SUM(K5-K6)</f>
        <v>0</v>
      </c>
      <c r="M5" s="99"/>
      <c r="N5" s="491">
        <v>10</v>
      </c>
      <c r="O5" s="75" t="str">
        <f>IF(K5=K6,"",IF(K5&gt;K6,I5,I6))</f>
        <v/>
      </c>
      <c r="P5" s="45">
        <f t="shared" ref="P5:P15" si="1">IF(Q5+Q6=0,0,IF(Q5=Q6,2,IF(Q5&lt;Q6,1,3)))</f>
        <v>0</v>
      </c>
      <c r="Q5" s="150"/>
      <c r="R5" s="8">
        <f>SUM(Q5-Q6)</f>
        <v>0</v>
      </c>
      <c r="S5" s="1"/>
      <c r="T5" s="491">
        <v>6</v>
      </c>
      <c r="U5" s="156" t="str">
        <f>IF(Q5=Q6," ",IF(Q5&gt;Q6,O5,O6))</f>
        <v xml:space="preserve"> </v>
      </c>
      <c r="V5" s="45">
        <f>IF(W5+W6=0,0,IF(W5=W6,2,IF(W5&lt;W6,1,3)))</f>
        <v>0</v>
      </c>
      <c r="W5" s="150"/>
      <c r="X5" s="8">
        <f>SUM(W5-W6)</f>
        <v>0</v>
      </c>
      <c r="Y5" s="231"/>
      <c r="Z5" s="14">
        <v>1</v>
      </c>
      <c r="AA5" s="154" t="str">
        <f>+I5</f>
        <v/>
      </c>
      <c r="AB5" s="153">
        <f t="shared" ref="AB5:AB16" si="2">SUM(IFERROR(VLOOKUP(AA5,I$5:L$18,2,0),0),IFERROR(VLOOKUP(AA5,O$5:R$18,2,0),0),IFERROR(VLOOKUP(AA5,U$5:X$18,2,0),0))</f>
        <v>0</v>
      </c>
      <c r="AC5" s="153">
        <f t="shared" ref="AC5:AC16" si="3">SUM(IFERROR(VLOOKUP(AA5,I$5:M$18,4,0),0),IFERROR(VLOOKUP(AA5,O$5:R$18,4,0),0),IFERROR(VLOOKUP(AA5,U$5:X$18,4,0),0))</f>
        <v>0</v>
      </c>
      <c r="AD5" s="258">
        <f t="shared" ref="AD5:AD16" si="4">SUM(IFERROR(VLOOKUP(AA5,I$5:L$18,3,0),0),IFERROR(VLOOKUP(AA5,O$5:R$18,3,0),0),IFERROR(VLOOKUP(AA5,U$5:X$18,3,0),0))</f>
        <v>0</v>
      </c>
      <c r="AE5"/>
      <c r="AF5" s="256" t="str">
        <f>IF(OR(AA5="",AB5="",AC5=""),"",RANK(AB5,$AB$5:$AB$16)+SUM(-AC5/100)-(+AD5/10000)+COUNTIF(AA$5:AA$16,"&lt;="&amp;AA5+1)/1000000+ROW()/100000000)</f>
        <v/>
      </c>
      <c r="AG5" s="58"/>
      <c r="AH5" s="59" t="str">
        <f>IF(AA5="","",SMALL(AF$5:AF$16,ROWS(AB$5:AB5)))</f>
        <v/>
      </c>
      <c r="AI5" s="87" t="str">
        <f>IF(AH5="","",1)</f>
        <v/>
      </c>
      <c r="AJ5" s="160" t="str">
        <f t="shared" ref="AJ5:AJ16" si="5">IF(OR(AA5="",AB5=""),"",INDEX($AA$5:$AA$16,MATCH(AH5,$AF$5:$AF$16,0)))</f>
        <v/>
      </c>
      <c r="AK5" s="82" t="str">
        <f t="shared" ref="AK5:AK16" si="6">IF(AA5="","",INDEX($AB$5:$AB$16,MATCH(AH5,$AF$5:$AF$16,0)))</f>
        <v/>
      </c>
      <c r="AL5" s="336" t="str">
        <f t="shared" ref="AL5:AL16" si="7">IF(AA5="","",INDEX($AC$5:$AC$16,MATCH(AH5,$AF$5:$AF$16,0)))</f>
        <v/>
      </c>
      <c r="AM5" s="339" t="str">
        <f t="shared" ref="AM5:AM16" si="8">IF(AA5="","",INDEX($AD$5:$AD$20,MATCH(AH5,$AF$5:$AF$20,0)))</f>
        <v/>
      </c>
      <c r="AO5" s="115" t="e">
        <f>IF(#REF!="","",INDEX($AF$4:$AF41,MATCH(AK5,$AJ$4:$AJ$38,0)))</f>
        <v>#REF!</v>
      </c>
    </row>
    <row r="6" spans="1:41" ht="30" customHeight="1" thickBot="1">
      <c r="A6" s="7">
        <v>2</v>
      </c>
      <c r="B6" s="267"/>
      <c r="C6" s="267"/>
      <c r="D6" s="268"/>
      <c r="E6" s="435"/>
      <c r="G6" s="438">
        <v>2</v>
      </c>
      <c r="H6" s="504"/>
      <c r="I6" s="65" t="str">
        <f t="shared" ref="I6:I16" si="9">IF(ISNA(MATCH(G6,$E$5:$E$16,0)),"",INDEX($C$5:$C$16,MATCH(G6,$E$5:$E$16,0)))</f>
        <v/>
      </c>
      <c r="J6" s="65">
        <f>IF(K5+K6=0,0,IF(K5=K6,2,IF(K5&gt;K6,1,3)))</f>
        <v>0</v>
      </c>
      <c r="K6" s="151"/>
      <c r="L6" s="9">
        <f>SUM(K6-K5)</f>
        <v>0</v>
      </c>
      <c r="M6" s="99"/>
      <c r="N6" s="492"/>
      <c r="O6" s="123" t="str">
        <f>IF(K7=K8," ",IF(K7&gt;K8,I7,I8))</f>
        <v xml:space="preserve"> </v>
      </c>
      <c r="P6" s="65">
        <f>IF(Q5+Q6=0,0,IF(Q5=Q6,2,IF(Q5&gt;Q6,1,3)))</f>
        <v>0</v>
      </c>
      <c r="Q6" s="151"/>
      <c r="R6" s="9">
        <f>SUM(Q6-Q5)</f>
        <v>0</v>
      </c>
      <c r="S6" s="1"/>
      <c r="T6" s="492"/>
      <c r="U6" s="77" t="str">
        <f>IF(Q7=Q8," ",IF(Q7&gt;Q8,O7,O8))</f>
        <v xml:space="preserve"> </v>
      </c>
      <c r="V6" s="53">
        <f>IF(W5+W6=0,0,IF(W5=W6,2,IF(W5&gt;W6,1,3)))</f>
        <v>0</v>
      </c>
      <c r="W6" s="151"/>
      <c r="X6" s="9">
        <f>SUM(W6-W5)</f>
        <v>0</v>
      </c>
      <c r="Y6" s="231"/>
      <c r="Z6" s="15">
        <v>2</v>
      </c>
      <c r="AA6" s="157" t="str">
        <f t="shared" ref="AA6:AA16" si="10">+I6</f>
        <v/>
      </c>
      <c r="AB6" s="153">
        <f t="shared" si="2"/>
        <v>0</v>
      </c>
      <c r="AC6" s="153">
        <f t="shared" si="3"/>
        <v>0</v>
      </c>
      <c r="AD6" s="258">
        <f t="shared" si="4"/>
        <v>0</v>
      </c>
      <c r="AE6"/>
      <c r="AF6" s="256" t="str">
        <f t="shared" ref="AF6:AF16" si="11">IF(OR(AA6="",AB6="",AC6=""),"",RANK(AB6,$AB$5:$AB$16)+SUM(-AC6/100)-(+AD6/10000)+COUNTIF(AA$5:AA$16,"&lt;="&amp;AA6+1)/1000000+ROW()/100000000)</f>
        <v/>
      </c>
      <c r="AG6" s="30"/>
      <c r="AH6" s="48" t="str">
        <f>IF(AA6="","",SMALL(AF$5:AF$16,ROWS(AB$5:AB6)))</f>
        <v/>
      </c>
      <c r="AI6" s="70" t="str">
        <f>IF(AH6="","",IF(AND(AK5=AK6,AL5=AL6,AM5=AM6),AI5,$AI$5+1))</f>
        <v/>
      </c>
      <c r="AJ6" s="43" t="str">
        <f t="shared" si="5"/>
        <v/>
      </c>
      <c r="AK6" s="182" t="str">
        <f t="shared" si="6"/>
        <v/>
      </c>
      <c r="AL6" s="337" t="str">
        <f t="shared" si="7"/>
        <v/>
      </c>
      <c r="AM6" s="205" t="str">
        <f t="shared" si="8"/>
        <v/>
      </c>
      <c r="AO6" s="118" t="e">
        <f>IF(#REF!="","",INDEX($AF$4:$AF41,MATCH(AK6,$AJ$4:$AJ$38,0)))</f>
        <v>#REF!</v>
      </c>
    </row>
    <row r="7" spans="1:41" ht="30" customHeight="1">
      <c r="A7" s="7">
        <v>3</v>
      </c>
      <c r="B7" s="267"/>
      <c r="C7" s="267"/>
      <c r="D7" s="268"/>
      <c r="E7" s="435"/>
      <c r="G7" s="438">
        <v>3</v>
      </c>
      <c r="H7" s="503">
        <v>2</v>
      </c>
      <c r="I7" s="45" t="str">
        <f t="shared" si="9"/>
        <v/>
      </c>
      <c r="J7" s="45">
        <f t="shared" ref="J7" si="12">IF(K7+K8=0,0,IF(K7=K8,2,IF(K7&lt;K8,1,3)))</f>
        <v>0</v>
      </c>
      <c r="K7" s="150"/>
      <c r="L7" s="8">
        <f>SUM(K7-K8)</f>
        <v>0</v>
      </c>
      <c r="M7" s="99"/>
      <c r="N7" s="491">
        <v>9</v>
      </c>
      <c r="O7" s="75" t="str">
        <f>IF(K9=K10," ",IF(K9&gt;K10,I9,I10))</f>
        <v xml:space="preserve"> </v>
      </c>
      <c r="P7" s="45">
        <f t="shared" ref="P7" si="13">IF(Q7+Q8=0,0,IF(Q7=Q8,2,IF(Q7&lt;Q8,1,3)))</f>
        <v>0</v>
      </c>
      <c r="Q7" s="150"/>
      <c r="R7" s="8">
        <f>SUM(Q7-Q8)</f>
        <v>0</v>
      </c>
      <c r="S7" s="1"/>
      <c r="T7" s="491">
        <v>5</v>
      </c>
      <c r="U7" s="101" t="str">
        <f>IF(Q9=Q10," ",IF(Q9&gt;Q10,O9,O10))</f>
        <v xml:space="preserve"> </v>
      </c>
      <c r="V7" s="45">
        <f>IF(W7+W8=0,0,IF(W7=W8,2,IF(W7&lt;W8,1,3)))</f>
        <v>0</v>
      </c>
      <c r="W7" s="150"/>
      <c r="X7" s="8">
        <f>SUM(W7-W8)</f>
        <v>0</v>
      </c>
      <c r="Y7" s="231"/>
      <c r="Z7" s="15">
        <v>3</v>
      </c>
      <c r="AA7" s="157" t="str">
        <f t="shared" si="10"/>
        <v/>
      </c>
      <c r="AB7" s="153">
        <f t="shared" si="2"/>
        <v>0</v>
      </c>
      <c r="AC7" s="153">
        <f t="shared" si="3"/>
        <v>0</v>
      </c>
      <c r="AD7" s="258">
        <f t="shared" si="4"/>
        <v>0</v>
      </c>
      <c r="AE7"/>
      <c r="AF7" s="256" t="str">
        <f t="shared" si="11"/>
        <v/>
      </c>
      <c r="AG7" s="30"/>
      <c r="AH7" s="48" t="str">
        <f>IF(AA7="","",SMALL(AF$5:AF$16,ROWS(AB$5:AB7)))</f>
        <v/>
      </c>
      <c r="AI7" s="70" t="str">
        <f>IF(AH7="","",IF(AND(AK6=AK7,AL6=AL7,AM6=AM7),AI6,$AI$5+2))</f>
        <v/>
      </c>
      <c r="AJ7" s="43" t="str">
        <f t="shared" si="5"/>
        <v/>
      </c>
      <c r="AK7" s="182" t="str">
        <f t="shared" si="6"/>
        <v/>
      </c>
      <c r="AL7" s="337" t="str">
        <f t="shared" si="7"/>
        <v/>
      </c>
      <c r="AM7" s="205" t="str">
        <f t="shared" si="8"/>
        <v/>
      </c>
      <c r="AO7" s="118" t="e">
        <f>IF(#REF!="","",INDEX($AF$4:$AF41,MATCH(AK7,$AJ$4:$AJ$38,0)))</f>
        <v>#REF!</v>
      </c>
    </row>
    <row r="8" spans="1:41" ht="30" customHeight="1" thickBot="1">
      <c r="A8" s="7">
        <v>4</v>
      </c>
      <c r="B8" s="267"/>
      <c r="C8" s="267"/>
      <c r="D8" s="268"/>
      <c r="E8" s="435"/>
      <c r="G8" s="438">
        <v>4</v>
      </c>
      <c r="H8" s="504"/>
      <c r="I8" s="65" t="str">
        <f t="shared" si="9"/>
        <v/>
      </c>
      <c r="J8" s="46">
        <f>IF(K7+K8=0,0,IF(K7=K8,2,IF(K7&gt;K8,1,3)))</f>
        <v>0</v>
      </c>
      <c r="K8" s="151"/>
      <c r="L8" s="9">
        <f>SUM(K8-K7)</f>
        <v>0</v>
      </c>
      <c r="M8" s="99"/>
      <c r="N8" s="492"/>
      <c r="O8" s="129" t="str">
        <f>IF(K11=K12," ",IF(K11&gt;K12,I11,I12))</f>
        <v xml:space="preserve"> </v>
      </c>
      <c r="P8" s="46">
        <f>IF(Q7+Q8=0,0,IF(Q7=Q8,2,IF(Q7&gt;Q8,1,3)))</f>
        <v>0</v>
      </c>
      <c r="Q8" s="151"/>
      <c r="R8" s="9">
        <f>SUM(Q8-Q7)</f>
        <v>0</v>
      </c>
      <c r="S8" s="1"/>
      <c r="T8" s="492"/>
      <c r="U8" s="213" t="str">
        <f>IF(Q11=Q12," ",IF(Q11&gt;Q12,O11,O12))</f>
        <v xml:space="preserve"> </v>
      </c>
      <c r="V8" s="53">
        <f>IF(W7+W8=0,0,IF(W7=W8,2,IF(W7&gt;W8,1,3)))</f>
        <v>0</v>
      </c>
      <c r="W8" s="151"/>
      <c r="X8" s="9">
        <f>SUM(W8-W7)</f>
        <v>0</v>
      </c>
      <c r="Y8" s="231"/>
      <c r="Z8" s="15">
        <v>4</v>
      </c>
      <c r="AA8" s="157" t="str">
        <f t="shared" si="10"/>
        <v/>
      </c>
      <c r="AB8" s="153">
        <f t="shared" si="2"/>
        <v>0</v>
      </c>
      <c r="AC8" s="153">
        <f t="shared" si="3"/>
        <v>0</v>
      </c>
      <c r="AD8" s="258">
        <f t="shared" si="4"/>
        <v>0</v>
      </c>
      <c r="AE8"/>
      <c r="AF8" s="256" t="str">
        <f t="shared" si="11"/>
        <v/>
      </c>
      <c r="AG8" s="30"/>
      <c r="AH8" s="48" t="str">
        <f>IF(AA8="","",SMALL(AF$5:AF$16,ROWS(AB$5:AB8)))</f>
        <v/>
      </c>
      <c r="AI8" s="70" t="str">
        <f>IF(AH8="","",IF(AND(AK7=AK8,AL7=AL8,AM7=AM8),AI7,$AI$5+3))</f>
        <v/>
      </c>
      <c r="AJ8" s="43" t="str">
        <f t="shared" si="5"/>
        <v/>
      </c>
      <c r="AK8" s="182" t="str">
        <f t="shared" si="6"/>
        <v/>
      </c>
      <c r="AL8" s="337" t="str">
        <f t="shared" si="7"/>
        <v/>
      </c>
      <c r="AM8" s="205" t="str">
        <f t="shared" si="8"/>
        <v/>
      </c>
      <c r="AO8" s="118" t="e">
        <f>IF(#REF!="","",INDEX($AF$4:$AF41,MATCH(AK8,$AJ$4:$AJ$38,0)))</f>
        <v>#REF!</v>
      </c>
    </row>
    <row r="9" spans="1:41" ht="30" customHeight="1">
      <c r="A9" s="7">
        <v>5</v>
      </c>
      <c r="B9" s="267"/>
      <c r="C9" s="267"/>
      <c r="D9" s="268"/>
      <c r="E9" s="435"/>
      <c r="G9" s="438">
        <v>5</v>
      </c>
      <c r="H9" s="503">
        <v>3</v>
      </c>
      <c r="I9" s="45" t="str">
        <f t="shared" si="9"/>
        <v/>
      </c>
      <c r="J9" s="45">
        <f t="shared" ref="J9" si="14">IF(K9+K10=0,0,IF(K9=K10,2,IF(K9&lt;K10,1,3)))</f>
        <v>0</v>
      </c>
      <c r="K9" s="150"/>
      <c r="L9" s="8">
        <f>SUM(K9-K10)</f>
        <v>0</v>
      </c>
      <c r="M9" s="99"/>
      <c r="N9" s="491">
        <v>8</v>
      </c>
      <c r="O9" s="75" t="str">
        <f>IF(K13=K14," ",IF(K13&gt;K14,I13,I14))</f>
        <v xml:space="preserve"> </v>
      </c>
      <c r="P9" s="45">
        <f t="shared" ref="P9" si="15">IF(Q9+Q10=0,0,IF(Q9=Q10,2,IF(Q9&lt;Q10,1,3)))</f>
        <v>0</v>
      </c>
      <c r="Q9" s="150"/>
      <c r="R9" s="8">
        <f>SUM(Q9-Q10)</f>
        <v>0</v>
      </c>
      <c r="S9" s="1"/>
      <c r="T9" s="491">
        <v>4</v>
      </c>
      <c r="U9" s="207" t="str">
        <f>IF(Q13=Q14," ",IF(Q13&gt;Q14,O13,O14))</f>
        <v xml:space="preserve"> </v>
      </c>
      <c r="V9" s="45">
        <f>IF(W9+W10=0,0,IF(W9=W10,2,IF(W9&lt;W10,1,3)))</f>
        <v>0</v>
      </c>
      <c r="W9" s="150"/>
      <c r="X9" s="8">
        <f>SUM(W9-W10)</f>
        <v>0</v>
      </c>
      <c r="Y9" s="231"/>
      <c r="Z9" s="15">
        <v>5</v>
      </c>
      <c r="AA9" s="157" t="str">
        <f t="shared" si="10"/>
        <v/>
      </c>
      <c r="AB9" s="153">
        <f t="shared" si="2"/>
        <v>0</v>
      </c>
      <c r="AC9" s="153">
        <f t="shared" si="3"/>
        <v>0</v>
      </c>
      <c r="AD9" s="258">
        <f t="shared" si="4"/>
        <v>0</v>
      </c>
      <c r="AE9"/>
      <c r="AF9" s="256" t="str">
        <f t="shared" si="11"/>
        <v/>
      </c>
      <c r="AG9" s="30"/>
      <c r="AH9" s="48" t="str">
        <f>IF(AA9="","",SMALL(AF$5:AF$16,ROWS(AB$5:AB9)))</f>
        <v/>
      </c>
      <c r="AI9" s="70" t="str">
        <f>IF(AH9="","",IF(AND(AK8=AK9,AL8=AL9,AM8=AM9),AI8,$AI$5+4))</f>
        <v/>
      </c>
      <c r="AJ9" s="43" t="str">
        <f t="shared" si="5"/>
        <v/>
      </c>
      <c r="AK9" s="182" t="str">
        <f t="shared" si="6"/>
        <v/>
      </c>
      <c r="AL9" s="337" t="str">
        <f t="shared" si="7"/>
        <v/>
      </c>
      <c r="AM9" s="205" t="str">
        <f t="shared" si="8"/>
        <v/>
      </c>
      <c r="AO9" s="118" t="e">
        <f>IF(#REF!="","",INDEX($AF$4:$AF41,MATCH(AK9,$AJ$4:$AJ$38,0)))</f>
        <v>#REF!</v>
      </c>
    </row>
    <row r="10" spans="1:41" ht="30" customHeight="1" thickBot="1">
      <c r="A10" s="7">
        <v>6</v>
      </c>
      <c r="B10" s="267"/>
      <c r="C10" s="267"/>
      <c r="D10" s="268"/>
      <c r="E10" s="435"/>
      <c r="G10" s="438">
        <v>6</v>
      </c>
      <c r="H10" s="504"/>
      <c r="I10" s="65" t="str">
        <f t="shared" si="9"/>
        <v/>
      </c>
      <c r="J10" s="46">
        <f>IF(K9+K10=0,0,IF(K9=K10,2,IF(K9&gt;K10,1,3)))</f>
        <v>0</v>
      </c>
      <c r="K10" s="151"/>
      <c r="L10" s="9">
        <f>SUM(K10-K9)</f>
        <v>0</v>
      </c>
      <c r="M10" s="99"/>
      <c r="N10" s="492"/>
      <c r="O10" s="129" t="str">
        <f>IF(K15=K16," ",IF(K15&gt;K16,I15,I16))</f>
        <v xml:space="preserve"> </v>
      </c>
      <c r="P10" s="46">
        <f>IF(Q9+Q10=0,0,IF(Q9=Q10,2,IF(Q9&gt;Q10,1,3)))</f>
        <v>0</v>
      </c>
      <c r="Q10" s="151"/>
      <c r="R10" s="9">
        <f>SUM(Q10-Q9)</f>
        <v>0</v>
      </c>
      <c r="S10" s="1"/>
      <c r="T10" s="492"/>
      <c r="U10" s="238" t="str">
        <f>IF(Q15=Q16," ",IF(Q15&gt;Q16,O15,O16))</f>
        <v xml:space="preserve"> </v>
      </c>
      <c r="V10" s="53">
        <f>IF(W9+W10=0,0,IF(W9=W10,2,IF(W9&gt;W10,1,3)))</f>
        <v>0</v>
      </c>
      <c r="W10" s="151"/>
      <c r="X10" s="9">
        <f>SUM(W10-W9)</f>
        <v>0</v>
      </c>
      <c r="Y10" s="231"/>
      <c r="Z10" s="15">
        <v>6</v>
      </c>
      <c r="AA10" s="157" t="str">
        <f t="shared" si="10"/>
        <v/>
      </c>
      <c r="AB10" s="153">
        <f t="shared" si="2"/>
        <v>0</v>
      </c>
      <c r="AC10" s="153">
        <f t="shared" si="3"/>
        <v>0</v>
      </c>
      <c r="AD10" s="258">
        <f t="shared" si="4"/>
        <v>0</v>
      </c>
      <c r="AE10"/>
      <c r="AF10" s="256" t="str">
        <f t="shared" si="11"/>
        <v/>
      </c>
      <c r="AG10" s="30"/>
      <c r="AH10" s="48" t="str">
        <f>IF(AA10="","",SMALL(AF$5:AF$16,ROWS(AB$5:AB10)))</f>
        <v/>
      </c>
      <c r="AI10" s="70" t="str">
        <f>IF(AH10="","",IF(AND(AK9=AK10,AL9=AL10,AM9=AM10),AI9,$AI$5+5))</f>
        <v/>
      </c>
      <c r="AJ10" s="43" t="str">
        <f t="shared" si="5"/>
        <v/>
      </c>
      <c r="AK10" s="182" t="str">
        <f t="shared" si="6"/>
        <v/>
      </c>
      <c r="AL10" s="337" t="str">
        <f t="shared" si="7"/>
        <v/>
      </c>
      <c r="AM10" s="205" t="str">
        <f t="shared" si="8"/>
        <v/>
      </c>
      <c r="AO10" s="118" t="e">
        <f>IF(#REF!="","",INDEX($AF$4:$AF41,MATCH(AK10,$AJ$4:$AJ$38,0)))</f>
        <v>#REF!</v>
      </c>
    </row>
    <row r="11" spans="1:41" ht="30" customHeight="1">
      <c r="A11" s="7">
        <v>7</v>
      </c>
      <c r="B11" s="267"/>
      <c r="C11" s="267"/>
      <c r="D11" s="268"/>
      <c r="E11" s="435"/>
      <c r="G11" s="438">
        <v>7</v>
      </c>
      <c r="H11" s="503">
        <v>4</v>
      </c>
      <c r="I11" s="45" t="str">
        <f t="shared" si="9"/>
        <v/>
      </c>
      <c r="J11" s="45">
        <f t="shared" ref="J11" si="16">IF(K11+K12=0,0,IF(K11=K12,2,IF(K11&lt;K12,1,3)))</f>
        <v>0</v>
      </c>
      <c r="K11" s="150"/>
      <c r="L11" s="8">
        <f>SUM(K11-K12)</f>
        <v>0</v>
      </c>
      <c r="M11" s="99"/>
      <c r="N11" s="505">
        <v>7</v>
      </c>
      <c r="O11" s="49" t="str">
        <f>IF(K5=K6," ",IF(K5&lt;K6,I5,I6))</f>
        <v xml:space="preserve"> </v>
      </c>
      <c r="P11" s="45">
        <f t="shared" ref="P11" si="17">IF(Q11+Q12=0,0,IF(Q11=Q12,2,IF(Q11&lt;Q12,1,3)))</f>
        <v>0</v>
      </c>
      <c r="Q11" s="150"/>
      <c r="R11" s="8">
        <f>SUM(Q11-Q12)</f>
        <v>0</v>
      </c>
      <c r="S11" s="1"/>
      <c r="T11" s="491">
        <v>3</v>
      </c>
      <c r="U11" s="110" t="str">
        <f>IF(Q5=Q6," ",IF(Q5&lt;Q6,O5,O6))</f>
        <v xml:space="preserve"> </v>
      </c>
      <c r="V11" s="45">
        <f>IF(W11+W12=0,0,IF(W11=W12,2,IF(W11&lt;W12,1,3)))</f>
        <v>0</v>
      </c>
      <c r="W11" s="150"/>
      <c r="X11" s="8">
        <f>SUM(W11-W12)</f>
        <v>0</v>
      </c>
      <c r="Y11" s="231"/>
      <c r="Z11" s="15">
        <v>7</v>
      </c>
      <c r="AA11" s="157" t="str">
        <f t="shared" si="10"/>
        <v/>
      </c>
      <c r="AB11" s="153">
        <f t="shared" si="2"/>
        <v>0</v>
      </c>
      <c r="AC11" s="153">
        <f t="shared" si="3"/>
        <v>0</v>
      </c>
      <c r="AD11" s="258">
        <f t="shared" si="4"/>
        <v>0</v>
      </c>
      <c r="AE11"/>
      <c r="AF11" s="256" t="str">
        <f t="shared" si="11"/>
        <v/>
      </c>
      <c r="AG11" s="30"/>
      <c r="AH11" s="48" t="str">
        <f>IF(AA11="","",SMALL(AF$5:AF$16,ROWS(AB$5:AB11)))</f>
        <v/>
      </c>
      <c r="AI11" s="70" t="str">
        <f>IF(AH11="","",IF(AND(AK10=AK11,AL10=AL11,AM10=AM11),AI10,$AI$5+6))</f>
        <v/>
      </c>
      <c r="AJ11" s="43" t="str">
        <f t="shared" si="5"/>
        <v/>
      </c>
      <c r="AK11" s="182" t="str">
        <f t="shared" si="6"/>
        <v/>
      </c>
      <c r="AL11" s="337" t="str">
        <f t="shared" si="7"/>
        <v/>
      </c>
      <c r="AM11" s="205" t="str">
        <f t="shared" si="8"/>
        <v/>
      </c>
      <c r="AO11" s="118"/>
    </row>
    <row r="12" spans="1:41" ht="30" customHeight="1" thickBot="1">
      <c r="A12" s="7">
        <v>8</v>
      </c>
      <c r="B12" s="267"/>
      <c r="C12" s="267"/>
      <c r="D12" s="268"/>
      <c r="E12" s="435"/>
      <c r="G12" s="438">
        <v>8</v>
      </c>
      <c r="H12" s="504"/>
      <c r="I12" s="65" t="str">
        <f t="shared" si="9"/>
        <v/>
      </c>
      <c r="J12" s="46">
        <f>IF(K11+K12=0,0,IF(K11=K12,2,IF(K11&gt;K12,1,3)))</f>
        <v>0</v>
      </c>
      <c r="K12" s="151"/>
      <c r="L12" s="9">
        <f>SUM(K12-K11)</f>
        <v>0</v>
      </c>
      <c r="M12" s="99"/>
      <c r="N12" s="492"/>
      <c r="O12" s="74" t="str">
        <f>IF(K7=K8," ",IF(K7&lt;K8,I7,I8))</f>
        <v xml:space="preserve"> </v>
      </c>
      <c r="P12" s="46">
        <f>IF(Q11+Q12=0,0,IF(Q11=Q12,2,IF(Q11&gt;Q12,1,3)))</f>
        <v>0</v>
      </c>
      <c r="Q12" s="151"/>
      <c r="R12" s="9">
        <f>SUM(Q12-Q11)</f>
        <v>0</v>
      </c>
      <c r="S12" s="1"/>
      <c r="T12" s="492"/>
      <c r="U12" s="144" t="str">
        <f>IF(Q7=Q8," ",IF(Q7&lt;Q8,O7,O8))</f>
        <v xml:space="preserve"> </v>
      </c>
      <c r="V12" s="53">
        <f>IF(W11+W12=0,0,IF(W11=W12,2,IF(W11&gt;W12,1,3)))</f>
        <v>0</v>
      </c>
      <c r="W12" s="151"/>
      <c r="X12" s="9">
        <f>SUM(W12-W11)</f>
        <v>0</v>
      </c>
      <c r="Y12" s="231"/>
      <c r="Z12" s="15">
        <v>8</v>
      </c>
      <c r="AA12" s="157" t="str">
        <f t="shared" si="10"/>
        <v/>
      </c>
      <c r="AB12" s="153">
        <f t="shared" si="2"/>
        <v>0</v>
      </c>
      <c r="AC12" s="153">
        <f t="shared" si="3"/>
        <v>0</v>
      </c>
      <c r="AD12" s="258">
        <f t="shared" si="4"/>
        <v>0</v>
      </c>
      <c r="AE12"/>
      <c r="AF12" s="256" t="str">
        <f t="shared" si="11"/>
        <v/>
      </c>
      <c r="AG12" s="30"/>
      <c r="AH12" s="48" t="str">
        <f>IF(AA12="","",SMALL(AF$5:AF$16,ROWS(AB$5:AB12)))</f>
        <v/>
      </c>
      <c r="AI12" s="70" t="str">
        <f>IF(AH12="","",IF(AND(AK11=AK12,AL11=AL12,AM11=AM12),AI11,$AI$5+7))</f>
        <v/>
      </c>
      <c r="AJ12" s="43" t="str">
        <f t="shared" si="5"/>
        <v/>
      </c>
      <c r="AK12" s="182" t="str">
        <f t="shared" si="6"/>
        <v/>
      </c>
      <c r="AL12" s="337" t="str">
        <f t="shared" si="7"/>
        <v/>
      </c>
      <c r="AM12" s="205" t="str">
        <f t="shared" si="8"/>
        <v/>
      </c>
      <c r="AO12" s="118"/>
    </row>
    <row r="13" spans="1:41" ht="30" customHeight="1">
      <c r="A13" s="7">
        <v>9</v>
      </c>
      <c r="B13" s="267"/>
      <c r="C13" s="267"/>
      <c r="D13" s="268"/>
      <c r="E13" s="435"/>
      <c r="G13" s="438">
        <v>9</v>
      </c>
      <c r="H13" s="503">
        <v>5</v>
      </c>
      <c r="I13" s="45" t="str">
        <f t="shared" si="9"/>
        <v/>
      </c>
      <c r="J13" s="45">
        <f t="shared" ref="J13" si="18">IF(K13+K14=0,0,IF(K13=K14,2,IF(K13&lt;K14,1,3)))</f>
        <v>0</v>
      </c>
      <c r="K13" s="150"/>
      <c r="L13" s="8">
        <f>SUM(K13-K14)</f>
        <v>0</v>
      </c>
      <c r="M13" s="99"/>
      <c r="N13" s="491">
        <v>6</v>
      </c>
      <c r="O13" s="49" t="str">
        <f>IF(K9=K10," ",IF(K9&lt;K10,I9,I10))</f>
        <v xml:space="preserve"> </v>
      </c>
      <c r="P13" s="45">
        <f t="shared" ref="P13" si="19">IF(Q13+Q14=0,0,IF(Q13=Q14,2,IF(Q13&lt;Q14,1,3)))</f>
        <v>0</v>
      </c>
      <c r="Q13" s="150"/>
      <c r="R13" s="8">
        <f>SUM(Q13-Q14)</f>
        <v>0</v>
      </c>
      <c r="S13" s="1"/>
      <c r="T13" s="491">
        <v>2</v>
      </c>
      <c r="U13" s="110" t="str">
        <f>IF(Q9=Q10," ",IF(Q9&lt;Q10,O9,O10))</f>
        <v xml:space="preserve"> </v>
      </c>
      <c r="V13" s="45">
        <f>IF(W13+W14=0,0,IF(W13=W14,2,IF(W13&lt;W14,1,3)))</f>
        <v>0</v>
      </c>
      <c r="W13" s="150"/>
      <c r="X13" s="8">
        <f>SUM(W13-W14)</f>
        <v>0</v>
      </c>
      <c r="Y13" s="231"/>
      <c r="Z13" s="15">
        <v>9</v>
      </c>
      <c r="AA13" s="157" t="str">
        <f t="shared" si="10"/>
        <v/>
      </c>
      <c r="AB13" s="153">
        <f t="shared" si="2"/>
        <v>0</v>
      </c>
      <c r="AC13" s="153">
        <f t="shared" si="3"/>
        <v>0</v>
      </c>
      <c r="AD13" s="258">
        <f t="shared" si="4"/>
        <v>0</v>
      </c>
      <c r="AE13"/>
      <c r="AF13" s="256" t="str">
        <f t="shared" si="11"/>
        <v/>
      </c>
      <c r="AG13" s="30"/>
      <c r="AH13" s="48" t="str">
        <f>IF(AA13="","",SMALL(AF$5:AF$16,ROWS(AB$5:AB13)))</f>
        <v/>
      </c>
      <c r="AI13" s="70" t="str">
        <f>IF(AH13="","",IF(AND(AK12=AK13,AL12=AL13,AM12=AM13),AI12,$AI$5+8))</f>
        <v/>
      </c>
      <c r="AJ13" s="43" t="str">
        <f t="shared" si="5"/>
        <v/>
      </c>
      <c r="AK13" s="182" t="str">
        <f t="shared" si="6"/>
        <v/>
      </c>
      <c r="AL13" s="337" t="str">
        <f t="shared" si="7"/>
        <v/>
      </c>
      <c r="AM13" s="205" t="str">
        <f t="shared" si="8"/>
        <v/>
      </c>
      <c r="AO13" s="118" t="e">
        <f>IF(#REF!="","",INDEX($AF$4:$AF41,MATCH(AK13,$AJ$4:$AJ$38,0)))</f>
        <v>#REF!</v>
      </c>
    </row>
    <row r="14" spans="1:41" ht="30" customHeight="1" thickBot="1">
      <c r="A14" s="7">
        <v>10</v>
      </c>
      <c r="B14" s="267"/>
      <c r="C14" s="267"/>
      <c r="D14" s="268"/>
      <c r="E14" s="435"/>
      <c r="G14" s="438">
        <v>10</v>
      </c>
      <c r="H14" s="504"/>
      <c r="I14" s="65" t="str">
        <f t="shared" si="9"/>
        <v/>
      </c>
      <c r="J14" s="65">
        <f>IF(K13+K14=0,0,IF(K13=K14,2,IF(K13&gt;K14,1,3)))</f>
        <v>0</v>
      </c>
      <c r="K14" s="151"/>
      <c r="L14" s="9">
        <f>SUM(K14-K13)</f>
        <v>0</v>
      </c>
      <c r="M14" s="99"/>
      <c r="N14" s="492"/>
      <c r="O14" s="74" t="str">
        <f>IF(K11=K12," ",IF(K11&lt;K12,I11,I12))</f>
        <v xml:space="preserve"> </v>
      </c>
      <c r="P14" s="65">
        <f>IF(Q13+Q14=0,0,IF(Q13=Q14,2,IF(Q13&gt;Q14,1,3)))</f>
        <v>0</v>
      </c>
      <c r="Q14" s="151"/>
      <c r="R14" s="9">
        <f>SUM(Q14-Q13)</f>
        <v>0</v>
      </c>
      <c r="S14" s="1"/>
      <c r="T14" s="492"/>
      <c r="U14" s="126" t="str">
        <f>IF(Q11=Q12," ",IF(Q11&lt;Q12,O11,O12))</f>
        <v xml:space="preserve"> </v>
      </c>
      <c r="V14" s="53">
        <f>IF(W13+W14=0,0,IF(W13=W14,2,IF(W13&gt;W14,1,3)))</f>
        <v>0</v>
      </c>
      <c r="W14" s="151"/>
      <c r="X14" s="9">
        <f>SUM(W14-W13)</f>
        <v>0</v>
      </c>
      <c r="Y14" s="231"/>
      <c r="Z14" s="15">
        <v>10</v>
      </c>
      <c r="AA14" s="157" t="str">
        <f t="shared" si="10"/>
        <v/>
      </c>
      <c r="AB14" s="153">
        <f t="shared" si="2"/>
        <v>0</v>
      </c>
      <c r="AC14" s="153">
        <f t="shared" si="3"/>
        <v>0</v>
      </c>
      <c r="AD14" s="258">
        <f t="shared" si="4"/>
        <v>0</v>
      </c>
      <c r="AE14"/>
      <c r="AF14" s="256" t="str">
        <f t="shared" si="11"/>
        <v/>
      </c>
      <c r="AG14" s="30"/>
      <c r="AH14" s="48" t="str">
        <f>IF(AA14="","",SMALL(AF$5:AF$16,ROWS(AB$5:AB14)))</f>
        <v/>
      </c>
      <c r="AI14" s="70" t="str">
        <f>IF(AH14="","",IF(AND(AK13=AK14,AL13=AL14,AM13=AM14),AI13,$AI$5+9))</f>
        <v/>
      </c>
      <c r="AJ14" s="43" t="str">
        <f t="shared" si="5"/>
        <v/>
      </c>
      <c r="AK14" s="182" t="str">
        <f t="shared" si="6"/>
        <v/>
      </c>
      <c r="AL14" s="337" t="str">
        <f t="shared" si="7"/>
        <v/>
      </c>
      <c r="AM14" s="205" t="str">
        <f t="shared" si="8"/>
        <v/>
      </c>
      <c r="AO14" s="118" t="e">
        <f>IF(#REF!="","",INDEX($AF$4:$AF41,MATCH(AK14,$AJ$4:$AJ$38,0)))</f>
        <v>#REF!</v>
      </c>
    </row>
    <row r="15" spans="1:41" ht="30" customHeight="1">
      <c r="A15" s="7">
        <v>11</v>
      </c>
      <c r="B15" s="267"/>
      <c r="C15" s="267"/>
      <c r="D15" s="268"/>
      <c r="E15" s="435"/>
      <c r="G15" s="438">
        <v>11</v>
      </c>
      <c r="H15" s="503">
        <v>6</v>
      </c>
      <c r="I15" s="45" t="str">
        <f t="shared" si="9"/>
        <v/>
      </c>
      <c r="J15" s="45">
        <f t="shared" ref="J15" si="20">IF(K15+K16=0,0,IF(K15=K16,2,IF(K15&lt;K16,1,3)))</f>
        <v>0</v>
      </c>
      <c r="K15" s="150"/>
      <c r="L15" s="8">
        <f>SUM(K15-K16)</f>
        <v>0</v>
      </c>
      <c r="M15" s="99"/>
      <c r="N15" s="491">
        <v>5</v>
      </c>
      <c r="O15" s="67" t="str">
        <f>IF(K13=K14," ",IF(K13&lt;K14,I13,I14))</f>
        <v xml:space="preserve"> </v>
      </c>
      <c r="P15" s="45">
        <f t="shared" si="1"/>
        <v>0</v>
      </c>
      <c r="Q15" s="150"/>
      <c r="R15" s="71">
        <f t="shared" ref="R15" si="21">SUM(Q15-Q16)</f>
        <v>0</v>
      </c>
      <c r="S15" s="1"/>
      <c r="T15" s="491">
        <v>1</v>
      </c>
      <c r="U15" s="57" t="str">
        <f>IF(Q13=Q14," ",IF(Q13&lt;Q14,O13,O14))</f>
        <v xml:space="preserve"> </v>
      </c>
      <c r="V15" s="45">
        <f>IF(W15+W16=0,0,IF(W15=W16,2,IF(W15&lt;W16,1,3)))</f>
        <v>0</v>
      </c>
      <c r="W15" s="150"/>
      <c r="X15" s="71">
        <f t="shared" ref="X15" si="22">SUM(W15-W16)</f>
        <v>0</v>
      </c>
      <c r="Y15" s="231"/>
      <c r="Z15" s="15">
        <v>11</v>
      </c>
      <c r="AA15" s="157" t="str">
        <f t="shared" si="10"/>
        <v/>
      </c>
      <c r="AB15" s="153">
        <f t="shared" si="2"/>
        <v>0</v>
      </c>
      <c r="AC15" s="153">
        <f t="shared" si="3"/>
        <v>0</v>
      </c>
      <c r="AD15" s="258">
        <f t="shared" si="4"/>
        <v>0</v>
      </c>
      <c r="AE15"/>
      <c r="AF15" s="256" t="str">
        <f t="shared" si="11"/>
        <v/>
      </c>
      <c r="AG15" s="30"/>
      <c r="AH15" s="48" t="str">
        <f>IF(AA15="","",SMALL(AF$5:AF$16,ROWS(AB$5:AB15)))</f>
        <v/>
      </c>
      <c r="AI15" s="70" t="str">
        <f>IF(AH15="","",IF(AND(AK14=AK15,AL14=AL15,AM14=AM15),AI14,$AI$5+10))</f>
        <v/>
      </c>
      <c r="AJ15" s="43" t="str">
        <f t="shared" si="5"/>
        <v/>
      </c>
      <c r="AK15" s="182" t="str">
        <f t="shared" si="6"/>
        <v/>
      </c>
      <c r="AL15" s="337" t="str">
        <f t="shared" si="7"/>
        <v/>
      </c>
      <c r="AM15" s="205" t="str">
        <f t="shared" si="8"/>
        <v/>
      </c>
      <c r="AO15" s="118" t="e">
        <f>IF(#REF!="","",INDEX($AF$4:$AF41,MATCH(AK15,$AJ$4:$AJ$38,0)))</f>
        <v>#REF!</v>
      </c>
    </row>
    <row r="16" spans="1:41" ht="30" customHeight="1" thickBot="1">
      <c r="A16" s="10">
        <v>12</v>
      </c>
      <c r="B16" s="271"/>
      <c r="C16" s="271"/>
      <c r="D16" s="272"/>
      <c r="E16" s="436"/>
      <c r="G16" s="438">
        <v>12</v>
      </c>
      <c r="H16" s="504"/>
      <c r="I16" s="152" t="str">
        <f t="shared" si="9"/>
        <v/>
      </c>
      <c r="J16" s="46">
        <f>IF(K15+K16=0,0,IF(K15=K16,2,IF(K15&gt;K16,1,3)))</f>
        <v>0</v>
      </c>
      <c r="K16" s="151"/>
      <c r="L16" s="9">
        <f>SUM(K16-K15)</f>
        <v>0</v>
      </c>
      <c r="M16" s="99"/>
      <c r="N16" s="492"/>
      <c r="O16" s="74" t="str">
        <f>IF(K15=K16," ",IF(K15&lt;K16,I15,I16))</f>
        <v xml:space="preserve"> </v>
      </c>
      <c r="P16" s="152">
        <f>IF(Q15+Q16=0,0,IF(Q15=Q16,2,IF(Q15&gt;Q16,1,3)))</f>
        <v>0</v>
      </c>
      <c r="Q16" s="151"/>
      <c r="R16" s="9">
        <f t="shared" ref="R16" si="23">SUM(Q16-Q15)</f>
        <v>0</v>
      </c>
      <c r="S16" s="1"/>
      <c r="T16" s="492"/>
      <c r="U16" s="126" t="str">
        <f>IF(Q15=Q16," ",IF(Q15&lt;Q16,O15,O16))</f>
        <v xml:space="preserve"> </v>
      </c>
      <c r="V16" s="46">
        <f>IF(W15+W16=0,0,IF(W15=W16,2,IF(W15&gt;W16,1,3)))</f>
        <v>0</v>
      </c>
      <c r="W16" s="151"/>
      <c r="X16" s="9">
        <f t="shared" ref="X16" si="24">SUM(W16-W15)</f>
        <v>0</v>
      </c>
      <c r="Y16" s="231"/>
      <c r="Z16" s="39">
        <v>12</v>
      </c>
      <c r="AA16" s="155" t="str">
        <f t="shared" si="10"/>
        <v/>
      </c>
      <c r="AB16" s="153">
        <f t="shared" si="2"/>
        <v>0</v>
      </c>
      <c r="AC16" s="153">
        <f t="shared" si="3"/>
        <v>0</v>
      </c>
      <c r="AD16" s="258">
        <f t="shared" si="4"/>
        <v>0</v>
      </c>
      <c r="AE16"/>
      <c r="AF16" s="256" t="str">
        <f t="shared" si="11"/>
        <v/>
      </c>
      <c r="AG16" s="61"/>
      <c r="AH16" s="64" t="str">
        <f>IF(AA16="","",SMALL(AF$5:AF$16,ROWS(AB$5:AB16)))</f>
        <v/>
      </c>
      <c r="AI16" s="88" t="str">
        <f>IF(AH16="","",IF(AND(AK15=AK16,AL15=AL16,AM15=AM16),AI15,$AI$5+11))</f>
        <v/>
      </c>
      <c r="AJ16" s="44" t="str">
        <f t="shared" si="5"/>
        <v/>
      </c>
      <c r="AK16" s="139" t="str">
        <f t="shared" si="6"/>
        <v/>
      </c>
      <c r="AL16" s="338" t="str">
        <f t="shared" si="7"/>
        <v/>
      </c>
      <c r="AM16" s="206" t="str">
        <f t="shared" si="8"/>
        <v/>
      </c>
      <c r="AO16" s="118" t="e">
        <f>IF(#REF!="","",INDEX($AF$4:$AF41,MATCH(AK16,$AJ$4:$AJ$38,0)))</f>
        <v>#REF!</v>
      </c>
    </row>
    <row r="17" spans="1:42" ht="30" customHeight="1">
      <c r="C17" s="23"/>
      <c r="D17" s="231"/>
      <c r="E17" s="231">
        <f>SUM(E5:E16)</f>
        <v>0</v>
      </c>
      <c r="F17" s="302">
        <f>SUM(F5:F16)</f>
        <v>0</v>
      </c>
      <c r="G17" s="443"/>
      <c r="H17" s="302"/>
      <c r="I17" s="299"/>
      <c r="J17" s="299">
        <f>SUM(J3:J16)</f>
        <v>0</v>
      </c>
      <c r="K17" s="302">
        <f>SUM(K5:K16)</f>
        <v>0</v>
      </c>
      <c r="L17" s="299">
        <f>SUM(L3:L16)</f>
        <v>0</v>
      </c>
      <c r="M17" s="453"/>
      <c r="O17" s="299"/>
      <c r="P17" s="299">
        <f>SUM(P3:P16)</f>
        <v>0</v>
      </c>
      <c r="Q17" s="302">
        <f>SUM(Q5:Q16)</f>
        <v>0</v>
      </c>
      <c r="R17" s="299">
        <f>SUM(R3:R16)</f>
        <v>0</v>
      </c>
      <c r="S17" s="303"/>
      <c r="T17" s="13"/>
      <c r="U17" s="299"/>
      <c r="V17" s="300">
        <f>SUM(V3:V16)</f>
        <v>0</v>
      </c>
      <c r="W17" s="302">
        <f>SUM(W5:W16)</f>
        <v>0</v>
      </c>
      <c r="X17" s="299">
        <f>SUM(X3:X16)</f>
        <v>0</v>
      </c>
      <c r="Y17" s="490">
        <f>SUM(K17+Q17+W17)</f>
        <v>0</v>
      </c>
      <c r="Z17" s="302"/>
      <c r="AA17" s="299"/>
      <c r="AB17" s="333">
        <f>SUM(AB3:AB16)</f>
        <v>0</v>
      </c>
      <c r="AC17" s="299">
        <f>SUM(AC5:AC16)</f>
        <v>0</v>
      </c>
      <c r="AD17" s="299">
        <f>SUM(AD5:AD16)</f>
        <v>0</v>
      </c>
      <c r="AE17" s="299"/>
      <c r="AF17" s="299"/>
      <c r="AG17" s="299"/>
      <c r="AH17" s="299"/>
      <c r="AI17" s="113"/>
      <c r="AJ17" s="299"/>
      <c r="AK17" s="333">
        <f>SUM(AK5:AK16)</f>
        <v>0</v>
      </c>
      <c r="AL17" s="299">
        <f>SUM(AL5:AL16)</f>
        <v>0</v>
      </c>
      <c r="AM17" s="299">
        <f>SUM(AM5:AM16)</f>
        <v>0</v>
      </c>
      <c r="AN17"/>
      <c r="AO17" s="117" t="e">
        <f>IF(#REF!="","",INDEX(#REF!,MATCH(AL17,$AJ$4:$AJ$38,0)))</f>
        <v>#REF!</v>
      </c>
      <c r="AP17" s="118" t="e">
        <f>IF(#REF!="","",INDEX($AF$4:$AF41,MATCH(AL17,$AJ$4:$AJ$38,0)))</f>
        <v>#REF!</v>
      </c>
    </row>
    <row r="18" spans="1:42" ht="30" customHeight="1" thickBot="1">
      <c r="C18" s="23"/>
      <c r="D18" s="231"/>
      <c r="E18" s="231">
        <v>78</v>
      </c>
      <c r="F18" s="302"/>
      <c r="G18" s="443"/>
      <c r="H18" s="313"/>
      <c r="I18" s="311"/>
      <c r="J18" s="311">
        <v>24</v>
      </c>
      <c r="K18" s="313"/>
      <c r="L18" s="300" t="str">
        <f>IF(L17=0,"OK",ERREUR)</f>
        <v>OK</v>
      </c>
      <c r="M18" s="454"/>
      <c r="O18" s="311"/>
      <c r="P18" s="311">
        <v>24</v>
      </c>
      <c r="Q18" s="313"/>
      <c r="R18" s="300" t="str">
        <f>IF(R17=0,"OK",ERREUR)</f>
        <v>OK</v>
      </c>
      <c r="S18" s="313"/>
      <c r="T18" s="313"/>
      <c r="U18" s="311"/>
      <c r="V18" s="311">
        <v>24</v>
      </c>
      <c r="W18" s="313"/>
      <c r="X18" s="300" t="str">
        <f>IF(X17=0,"OK",ERREUR)</f>
        <v>OK</v>
      </c>
      <c r="Y18" s="313"/>
      <c r="Z18" s="313"/>
      <c r="AA18" s="311"/>
      <c r="AB18" s="334">
        <f>SUM(J18+P18+V18)</f>
        <v>72</v>
      </c>
      <c r="AC18" s="308" t="str">
        <f>IF(AC17=0,"OK",ERREUR)</f>
        <v>OK</v>
      </c>
      <c r="AD18" s="311"/>
      <c r="AE18" s="311"/>
      <c r="AF18" s="312"/>
      <c r="AG18" s="312"/>
      <c r="AH18" s="311"/>
      <c r="AI18" s="311"/>
      <c r="AJ18" s="312"/>
      <c r="AK18" s="334">
        <f>+AB18</f>
        <v>72</v>
      </c>
      <c r="AL18" s="308" t="str">
        <f>IF(AL17=0,"OK",ERREUR)</f>
        <v>OK</v>
      </c>
      <c r="AM18" s="335"/>
      <c r="AN18"/>
      <c r="AO18" s="119" t="e">
        <f>IF(#REF!="","",INDEX(#REF!,MATCH(AL18,$AJ$4:$AJ$38,0)))</f>
        <v>#REF!</v>
      </c>
      <c r="AP18" s="120" t="e">
        <f>IF(#REF!="","",INDEX($AF$4:$AF41,MATCH(AL18,$AJ$4:$AJ$38,0)))</f>
        <v>#REF!</v>
      </c>
    </row>
    <row r="19" spans="1:42" ht="27.75" customHeight="1">
      <c r="C19" s="500" t="s">
        <v>75</v>
      </c>
      <c r="D19" s="500"/>
      <c r="I19" s="231"/>
      <c r="J19" s="231"/>
      <c r="K19" s="231"/>
      <c r="L19" s="231"/>
      <c r="M19" s="443"/>
      <c r="O19" s="231"/>
      <c r="P19" s="231"/>
      <c r="Q19" s="231"/>
      <c r="R19" s="231"/>
      <c r="S19" s="231"/>
      <c r="T19" s="231"/>
      <c r="U19" s="232"/>
      <c r="V19" s="231"/>
      <c r="W19" s="232"/>
      <c r="X19" s="232"/>
      <c r="Y19" s="231"/>
      <c r="Z19" s="231"/>
      <c r="AA19" s="231"/>
      <c r="AB19" s="231"/>
      <c r="AC19" s="231"/>
      <c r="AD19" s="302"/>
      <c r="AE19" s="121"/>
      <c r="AG19" s="231"/>
      <c r="AH19" s="13"/>
      <c r="AI19" s="13"/>
      <c r="AJ19" s="231"/>
      <c r="AK19" s="231"/>
    </row>
    <row r="20" spans="1:42" ht="30" customHeight="1">
      <c r="A20"/>
      <c r="B20"/>
      <c r="C20" s="499" t="s">
        <v>120</v>
      </c>
      <c r="D20" s="499"/>
      <c r="E20"/>
      <c r="F20" s="443"/>
      <c r="G20" s="231"/>
      <c r="H20" s="231"/>
      <c r="I20" s="231"/>
      <c r="J20" s="231"/>
      <c r="K20" s="231"/>
      <c r="L20" s="443"/>
      <c r="M20"/>
      <c r="N20" s="231"/>
      <c r="O20" s="231"/>
      <c r="P20" s="231"/>
      <c r="Q20" s="232"/>
      <c r="R20" s="1"/>
      <c r="S20" s="231"/>
      <c r="U20" s="232"/>
      <c r="V20" s="231"/>
      <c r="W20" s="231"/>
      <c r="X20" s="231"/>
      <c r="Y20" s="231"/>
      <c r="Z20" s="231"/>
      <c r="AA20" s="121"/>
      <c r="AB20" s="232"/>
      <c r="AC20" s="303"/>
      <c r="AD20" s="231"/>
      <c r="AF20" s="231"/>
      <c r="AG20" s="13"/>
      <c r="AH20" s="13"/>
      <c r="AI20" s="231"/>
      <c r="AJ20" s="231"/>
    </row>
    <row r="21" spans="1:42" customFormat="1" ht="30" customHeight="1"/>
    <row r="22" spans="1:42" customFormat="1" ht="30" customHeight="1"/>
    <row r="23" spans="1:42" customFormat="1" ht="30" customHeight="1"/>
    <row r="24" spans="1:42" customFormat="1" ht="30" customHeight="1"/>
    <row r="25" spans="1:42" ht="26.25">
      <c r="C25" s="302"/>
      <c r="I25" s="22"/>
      <c r="J25" s="22"/>
      <c r="K25" s="22"/>
      <c r="L25" s="22"/>
      <c r="M25" s="2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231"/>
      <c r="AF25" s="13"/>
      <c r="AG25" s="13"/>
      <c r="AH25" s="231"/>
      <c r="AI25" s="231"/>
      <c r="AJ25" s="13"/>
    </row>
    <row r="26" spans="1:42" ht="26.25">
      <c r="A26" s="21" t="s">
        <v>64</v>
      </c>
      <c r="B26" s="443"/>
      <c r="D26" s="22"/>
      <c r="E26" s="22"/>
      <c r="F26" s="22"/>
      <c r="G26" s="22"/>
      <c r="H26" s="22"/>
      <c r="I26" s="22"/>
      <c r="J26" s="22"/>
      <c r="K26" s="22"/>
      <c r="L26" s="22"/>
      <c r="M26" s="22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231"/>
      <c r="AF26" s="13"/>
      <c r="AG26" s="13"/>
      <c r="AH26" s="231"/>
      <c r="AI26" s="231"/>
      <c r="AJ26" s="13"/>
    </row>
    <row r="27" spans="1:42" ht="26.25">
      <c r="A27" s="21" t="s">
        <v>131</v>
      </c>
      <c r="B27" s="443"/>
      <c r="D27" s="22"/>
      <c r="E27" s="22"/>
      <c r="F27" s="22"/>
      <c r="G27" s="22"/>
      <c r="H27" s="22"/>
      <c r="I27" s="22"/>
      <c r="J27" s="22"/>
      <c r="K27" s="22"/>
      <c r="L27" s="22"/>
      <c r="M27" s="22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231"/>
      <c r="AF27" s="13"/>
      <c r="AG27" s="13"/>
      <c r="AH27" s="231"/>
      <c r="AI27" s="231"/>
      <c r="AJ27" s="13"/>
    </row>
    <row r="28" spans="1:42" ht="26.25">
      <c r="A28" s="21" t="s">
        <v>68</v>
      </c>
      <c r="B28" s="443"/>
      <c r="D28" s="22"/>
      <c r="E28" s="22"/>
      <c r="F28" s="22"/>
      <c r="G28" s="22"/>
      <c r="H28" s="22"/>
      <c r="I28" s="22"/>
      <c r="J28" s="22"/>
      <c r="K28" s="22"/>
      <c r="L28" s="22"/>
      <c r="M28" s="22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231"/>
      <c r="AF28" s="13"/>
      <c r="AG28" s="13"/>
      <c r="AH28" s="231"/>
      <c r="AI28" s="231"/>
      <c r="AJ28" s="13"/>
    </row>
    <row r="29" spans="1:42" ht="26.25">
      <c r="A29" s="21" t="s">
        <v>132</v>
      </c>
      <c r="B29" s="443"/>
      <c r="D29" s="21"/>
      <c r="E29" s="22"/>
      <c r="F29" s="22"/>
      <c r="G29" s="22"/>
      <c r="H29" s="22"/>
      <c r="I29" s="22"/>
      <c r="J29" s="22"/>
      <c r="K29" s="22"/>
      <c r="L29" s="22"/>
      <c r="M29" s="2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231"/>
      <c r="AF29" s="13"/>
      <c r="AG29" s="13"/>
      <c r="AH29" s="231"/>
      <c r="AI29" s="231"/>
      <c r="AJ29" s="13"/>
    </row>
    <row r="30" spans="1:42" ht="26.25">
      <c r="A30" s="21" t="s">
        <v>129</v>
      </c>
      <c r="B30" s="443"/>
      <c r="D30" s="22"/>
      <c r="E30" s="22"/>
      <c r="F30" s="22"/>
      <c r="I30" s="22"/>
      <c r="J30" s="22"/>
      <c r="K30" s="22"/>
      <c r="L30" s="22"/>
      <c r="M30" s="2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 s="231"/>
      <c r="AF30" s="13"/>
      <c r="AG30" s="13"/>
      <c r="AH30" s="231"/>
      <c r="AI30" s="231"/>
      <c r="AJ30" s="13"/>
    </row>
    <row r="31" spans="1:42" ht="27" customHeight="1">
      <c r="A31" s="21" t="s">
        <v>98</v>
      </c>
      <c r="B31" s="443"/>
      <c r="D31" s="22"/>
      <c r="E31" s="22"/>
      <c r="F31" s="22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42" ht="32.25" customHeight="1">
      <c r="A32" s="403"/>
      <c r="B32" s="424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32:37" ht="28.5" customHeight="1"/>
    <row r="34" spans="32:37" ht="18.75">
      <c r="AK34" s="13"/>
    </row>
    <row r="35" spans="32:37" ht="25.5" customHeight="1"/>
    <row r="36" spans="32:37" ht="18.75" customHeight="1"/>
    <row r="39" spans="32:37" ht="18.75">
      <c r="AF39" s="232"/>
    </row>
  </sheetData>
  <sheetProtection sheet="1" objects="1" scenarios="1" formatCells="0" formatColumns="0" formatRows="0" insertColumns="0" insertRows="0" insertHyperlinks="0" deleteColumns="0" deleteRows="0" sort="0"/>
  <mergeCells count="24">
    <mergeCell ref="T13:T14"/>
    <mergeCell ref="A1:C1"/>
    <mergeCell ref="I1:K1"/>
    <mergeCell ref="T11:T12"/>
    <mergeCell ref="H11:H12"/>
    <mergeCell ref="N5:N6"/>
    <mergeCell ref="N7:N8"/>
    <mergeCell ref="N9:N10"/>
    <mergeCell ref="N11:N12"/>
    <mergeCell ref="N13:N14"/>
    <mergeCell ref="N15:N16"/>
    <mergeCell ref="C20:D20"/>
    <mergeCell ref="AB3:AD3"/>
    <mergeCell ref="AI3:AM3"/>
    <mergeCell ref="C19:D19"/>
    <mergeCell ref="H5:H6"/>
    <mergeCell ref="T5:T6"/>
    <mergeCell ref="H7:H8"/>
    <mergeCell ref="T7:T8"/>
    <mergeCell ref="H9:H10"/>
    <mergeCell ref="T9:T10"/>
    <mergeCell ref="H15:H16"/>
    <mergeCell ref="T15:T16"/>
    <mergeCell ref="H13:H14"/>
  </mergeCells>
  <conditionalFormatting sqref="AI5:AI16">
    <cfRule type="duplicateValues" dxfId="612" priority="226"/>
  </conditionalFormatting>
  <conditionalFormatting sqref="AC17 AL17 R17 X17 L17:M17">
    <cfRule type="colorScale" priority="225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18 AC18 R18 X18 L18:M18">
    <cfRule type="containsText" dxfId="611" priority="223" operator="containsText" text="OK">
      <formula>NOT(ISERROR(SEARCH("OK",L18)))</formula>
    </cfRule>
    <cfRule type="containsText" dxfId="610" priority="224" operator="containsText" text="ERREUR">
      <formula>NOT(ISERROR(SEARCH("ERREUR",L18)))</formula>
    </cfRule>
  </conditionalFormatting>
  <conditionalFormatting sqref="K5:K16">
    <cfRule type="iconSet" priority="213">
      <iconSet>
        <cfvo type="percent" val="0"/>
        <cfvo type="percent" val="12"/>
        <cfvo type="percent" val="13"/>
      </iconSet>
    </cfRule>
  </conditionalFormatting>
  <conditionalFormatting sqref="Q5:Q6">
    <cfRule type="iconSet" priority="211">
      <iconSet>
        <cfvo type="percent" val="0"/>
        <cfvo type="percent" val="12"/>
        <cfvo type="percent" val="13"/>
      </iconSet>
    </cfRule>
    <cfRule type="duplicateValues" dxfId="609" priority="212"/>
  </conditionalFormatting>
  <conditionalFormatting sqref="W5:W6">
    <cfRule type="iconSet" priority="209">
      <iconSet>
        <cfvo type="percent" val="0"/>
        <cfvo type="percent" val="12"/>
        <cfvo type="percent" val="13"/>
      </iconSet>
    </cfRule>
    <cfRule type="duplicateValues" dxfId="608" priority="210"/>
  </conditionalFormatting>
  <conditionalFormatting sqref="K7:K8">
    <cfRule type="duplicateValues" dxfId="607" priority="197"/>
    <cfRule type="iconSet" priority="207">
      <iconSet>
        <cfvo type="percent" val="0"/>
        <cfvo type="percent" val="12"/>
        <cfvo type="percent" val="13"/>
      </iconSet>
    </cfRule>
  </conditionalFormatting>
  <conditionalFormatting sqref="K9:K10">
    <cfRule type="duplicateValues" dxfId="606" priority="196"/>
    <cfRule type="iconSet" priority="205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605" priority="195"/>
    <cfRule type="iconSet" priority="203">
      <iconSet>
        <cfvo type="percent" val="0"/>
        <cfvo type="percent" val="12"/>
        <cfvo type="percent" val="13"/>
      </iconSet>
    </cfRule>
  </conditionalFormatting>
  <conditionalFormatting sqref="K13:K14">
    <cfRule type="duplicateValues" dxfId="604" priority="194"/>
    <cfRule type="iconSet" priority="201">
      <iconSet>
        <cfvo type="percent" val="0"/>
        <cfvo type="percent" val="12"/>
        <cfvo type="percent" val="13"/>
      </iconSet>
    </cfRule>
  </conditionalFormatting>
  <conditionalFormatting sqref="K15:K16">
    <cfRule type="duplicateValues" dxfId="603" priority="193"/>
    <cfRule type="iconSet" priority="199">
      <iconSet>
        <cfvo type="percent" val="0"/>
        <cfvo type="percent" val="12"/>
        <cfvo type="percent" val="13"/>
      </iconSet>
    </cfRule>
  </conditionalFormatting>
  <conditionalFormatting sqref="K5:K6">
    <cfRule type="duplicateValues" dxfId="602" priority="198"/>
  </conditionalFormatting>
  <conditionalFormatting sqref="Q5:Q16">
    <cfRule type="iconSet" priority="192">
      <iconSet>
        <cfvo type="percent" val="0"/>
        <cfvo type="percent" val="12"/>
        <cfvo type="percent" val="13"/>
      </iconSet>
    </cfRule>
  </conditionalFormatting>
  <conditionalFormatting sqref="Q7:Q8">
    <cfRule type="duplicateValues" dxfId="601" priority="190"/>
    <cfRule type="iconSet" priority="191">
      <iconSet>
        <cfvo type="percent" val="0"/>
        <cfvo type="percent" val="12"/>
        <cfvo type="percent" val="13"/>
      </iconSet>
    </cfRule>
  </conditionalFormatting>
  <conditionalFormatting sqref="Q9:Q10">
    <cfRule type="duplicateValues" dxfId="600" priority="188"/>
    <cfRule type="iconSet" priority="189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599" priority="186"/>
    <cfRule type="iconSet" priority="187">
      <iconSet>
        <cfvo type="percent" val="0"/>
        <cfvo type="percent" val="12"/>
        <cfvo type="percent" val="13"/>
      </iconSet>
    </cfRule>
  </conditionalFormatting>
  <conditionalFormatting sqref="Q13:Q14">
    <cfRule type="duplicateValues" dxfId="598" priority="184"/>
    <cfRule type="iconSet" priority="185">
      <iconSet>
        <cfvo type="percent" val="0"/>
        <cfvo type="percent" val="12"/>
        <cfvo type="percent" val="13"/>
      </iconSet>
    </cfRule>
  </conditionalFormatting>
  <conditionalFormatting sqref="Q15:Q16">
    <cfRule type="duplicateValues" dxfId="597" priority="182"/>
    <cfRule type="iconSet" priority="183">
      <iconSet>
        <cfvo type="percent" val="0"/>
        <cfvo type="percent" val="12"/>
        <cfvo type="percent" val="13"/>
      </iconSet>
    </cfRule>
  </conditionalFormatting>
  <conditionalFormatting sqref="Q5:Q6">
    <cfRule type="duplicateValues" dxfId="596" priority="181"/>
  </conditionalFormatting>
  <conditionalFormatting sqref="W5:W16">
    <cfRule type="iconSet" priority="180">
      <iconSet>
        <cfvo type="percent" val="0"/>
        <cfvo type="percent" val="12"/>
        <cfvo type="percent" val="13"/>
      </iconSet>
    </cfRule>
  </conditionalFormatting>
  <conditionalFormatting sqref="W7:W8">
    <cfRule type="duplicateValues" dxfId="595" priority="178"/>
    <cfRule type="iconSet" priority="179">
      <iconSet>
        <cfvo type="percent" val="0"/>
        <cfvo type="percent" val="12"/>
        <cfvo type="percent" val="13"/>
      </iconSet>
    </cfRule>
  </conditionalFormatting>
  <conditionalFormatting sqref="W9:W10">
    <cfRule type="duplicateValues" dxfId="594" priority="176"/>
    <cfRule type="iconSet" priority="177">
      <iconSet>
        <cfvo type="percent" val="0"/>
        <cfvo type="percent" val="12"/>
        <cfvo type="percent" val="13"/>
      </iconSet>
    </cfRule>
  </conditionalFormatting>
  <conditionalFormatting sqref="W11:W12">
    <cfRule type="duplicateValues" dxfId="593" priority="174"/>
    <cfRule type="iconSet" priority="175">
      <iconSet>
        <cfvo type="percent" val="0"/>
        <cfvo type="percent" val="12"/>
        <cfvo type="percent" val="13"/>
      </iconSet>
    </cfRule>
  </conditionalFormatting>
  <conditionalFormatting sqref="W13:W14">
    <cfRule type="duplicateValues" dxfId="592" priority="172"/>
    <cfRule type="iconSet" priority="173">
      <iconSet>
        <cfvo type="percent" val="0"/>
        <cfvo type="percent" val="12"/>
        <cfvo type="percent" val="13"/>
      </iconSet>
    </cfRule>
  </conditionalFormatting>
  <conditionalFormatting sqref="W15:W16">
    <cfRule type="duplicateValues" dxfId="591" priority="170"/>
    <cfRule type="iconSet" priority="171">
      <iconSet>
        <cfvo type="percent" val="0"/>
        <cfvo type="percent" val="12"/>
        <cfvo type="percent" val="13"/>
      </iconSet>
    </cfRule>
  </conditionalFormatting>
  <conditionalFormatting sqref="W5:W6">
    <cfRule type="duplicateValues" dxfId="590" priority="169"/>
  </conditionalFormatting>
  <conditionalFormatting sqref="AI6:AI16">
    <cfRule type="duplicateValues" dxfId="589" priority="168"/>
  </conditionalFormatting>
  <conditionalFormatting sqref="AI6:AI16">
    <cfRule type="duplicateValues" dxfId="588" priority="166"/>
    <cfRule type="duplicateValues" dxfId="587" priority="167"/>
  </conditionalFormatting>
  <conditionalFormatting sqref="K5:K6">
    <cfRule type="iconSet" priority="155">
      <iconSet>
        <cfvo type="percent" val="0"/>
        <cfvo type="percent" val="12"/>
        <cfvo type="percent" val="13"/>
      </iconSet>
    </cfRule>
    <cfRule type="duplicateValues" dxfId="586" priority="156"/>
  </conditionalFormatting>
  <conditionalFormatting sqref="K7:K8">
    <cfRule type="iconSet" priority="153">
      <iconSet>
        <cfvo type="percent" val="0"/>
        <cfvo type="percent" val="12"/>
        <cfvo type="percent" val="13"/>
      </iconSet>
    </cfRule>
    <cfRule type="duplicateValues" dxfId="585" priority="154"/>
  </conditionalFormatting>
  <conditionalFormatting sqref="K9:K10">
    <cfRule type="iconSet" priority="151">
      <iconSet>
        <cfvo type="percent" val="0"/>
        <cfvo type="percent" val="12"/>
        <cfvo type="percent" val="13"/>
      </iconSet>
    </cfRule>
    <cfRule type="duplicateValues" dxfId="584" priority="152"/>
  </conditionalFormatting>
  <conditionalFormatting sqref="K11:K12">
    <cfRule type="iconSet" priority="149">
      <iconSet>
        <cfvo type="percent" val="0"/>
        <cfvo type="percent" val="12"/>
        <cfvo type="percent" val="13"/>
      </iconSet>
    </cfRule>
    <cfRule type="duplicateValues" dxfId="583" priority="150"/>
  </conditionalFormatting>
  <conditionalFormatting sqref="K13:K14">
    <cfRule type="iconSet" priority="147">
      <iconSet>
        <cfvo type="percent" val="0"/>
        <cfvo type="percent" val="12"/>
        <cfvo type="percent" val="13"/>
      </iconSet>
    </cfRule>
    <cfRule type="duplicateValues" dxfId="582" priority="148"/>
  </conditionalFormatting>
  <conditionalFormatting sqref="K15:K16">
    <cfRule type="iconSet" priority="145">
      <iconSet>
        <cfvo type="percent" val="0"/>
        <cfvo type="percent" val="12"/>
        <cfvo type="percent" val="13"/>
      </iconSet>
    </cfRule>
    <cfRule type="duplicateValues" dxfId="581" priority="146"/>
  </conditionalFormatting>
  <conditionalFormatting sqref="Q7:Q8">
    <cfRule type="iconSet" priority="141">
      <iconSet>
        <cfvo type="percent" val="0"/>
        <cfvo type="percent" val="12"/>
        <cfvo type="percent" val="13"/>
      </iconSet>
    </cfRule>
    <cfRule type="duplicateValues" dxfId="580" priority="142"/>
  </conditionalFormatting>
  <conditionalFormatting sqref="Q9:Q10">
    <cfRule type="iconSet" priority="139">
      <iconSet>
        <cfvo type="percent" val="0"/>
        <cfvo type="percent" val="12"/>
        <cfvo type="percent" val="13"/>
      </iconSet>
    </cfRule>
    <cfRule type="duplicateValues" dxfId="579" priority="140"/>
  </conditionalFormatting>
  <conditionalFormatting sqref="Q11:Q12">
    <cfRule type="iconSet" priority="137">
      <iconSet>
        <cfvo type="percent" val="0"/>
        <cfvo type="percent" val="12"/>
        <cfvo type="percent" val="13"/>
      </iconSet>
    </cfRule>
    <cfRule type="duplicateValues" dxfId="578" priority="138"/>
  </conditionalFormatting>
  <conditionalFormatting sqref="Q13:Q14">
    <cfRule type="iconSet" priority="135">
      <iconSet>
        <cfvo type="percent" val="0"/>
        <cfvo type="percent" val="12"/>
        <cfvo type="percent" val="13"/>
      </iconSet>
    </cfRule>
    <cfRule type="duplicateValues" dxfId="577" priority="136"/>
  </conditionalFormatting>
  <conditionalFormatting sqref="Q15:Q16">
    <cfRule type="iconSet" priority="133">
      <iconSet>
        <cfvo type="percent" val="0"/>
        <cfvo type="percent" val="12"/>
        <cfvo type="percent" val="13"/>
      </iconSet>
    </cfRule>
    <cfRule type="duplicateValues" dxfId="576" priority="134"/>
  </conditionalFormatting>
  <conditionalFormatting sqref="W7:W8">
    <cfRule type="iconSet" priority="129">
      <iconSet>
        <cfvo type="percent" val="0"/>
        <cfvo type="percent" val="12"/>
        <cfvo type="percent" val="13"/>
      </iconSet>
    </cfRule>
    <cfRule type="duplicateValues" dxfId="575" priority="130"/>
  </conditionalFormatting>
  <conditionalFormatting sqref="W9:W10">
    <cfRule type="iconSet" priority="127">
      <iconSet>
        <cfvo type="percent" val="0"/>
        <cfvo type="percent" val="12"/>
        <cfvo type="percent" val="13"/>
      </iconSet>
    </cfRule>
    <cfRule type="duplicateValues" dxfId="574" priority="128"/>
  </conditionalFormatting>
  <conditionalFormatting sqref="W11:W12">
    <cfRule type="iconSet" priority="125">
      <iconSet>
        <cfvo type="percent" val="0"/>
        <cfvo type="percent" val="12"/>
        <cfvo type="percent" val="13"/>
      </iconSet>
    </cfRule>
    <cfRule type="duplicateValues" dxfId="573" priority="126"/>
  </conditionalFormatting>
  <conditionalFormatting sqref="W13:W14">
    <cfRule type="iconSet" priority="123">
      <iconSet>
        <cfvo type="percent" val="0"/>
        <cfvo type="percent" val="12"/>
        <cfvo type="percent" val="13"/>
      </iconSet>
    </cfRule>
    <cfRule type="duplicateValues" dxfId="572" priority="124"/>
  </conditionalFormatting>
  <conditionalFormatting sqref="W15:W16">
    <cfRule type="iconSet" priority="121">
      <iconSet>
        <cfvo type="percent" val="0"/>
        <cfvo type="percent" val="12"/>
        <cfvo type="percent" val="13"/>
      </iconSet>
    </cfRule>
    <cfRule type="duplicateValues" dxfId="571" priority="122"/>
  </conditionalFormatting>
  <conditionalFormatting sqref="AI6 AI8 AI10 AI12 AI14 AI16">
    <cfRule type="duplicateValues" dxfId="570" priority="109"/>
  </conditionalFormatting>
  <conditionalFormatting sqref="AI6 AI8 AI10 AI12 AI14 AI16">
    <cfRule type="duplicateValues" dxfId="569" priority="107"/>
    <cfRule type="duplicateValues" dxfId="568" priority="108"/>
  </conditionalFormatting>
  <conditionalFormatting sqref="O5:O16">
    <cfRule type="duplicateValues" dxfId="567" priority="1"/>
  </conditionalFormatting>
  <pageMargins left="0.16" right="0.24" top="0.2" bottom="0.37" header="0.09" footer="0.22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66FF33"/>
  </sheetPr>
  <dimension ref="A1:AM53"/>
  <sheetViews>
    <sheetView zoomScale="60" zoomScaleNormal="60" workbookViewId="0">
      <selection activeCell="O16" sqref="O16"/>
    </sheetView>
  </sheetViews>
  <sheetFormatPr baseColWidth="10" defaultRowHeight="15"/>
  <cols>
    <col min="1" max="1" width="4.5703125" style="90" customWidth="1"/>
    <col min="2" max="2" width="7.42578125" style="90" customWidth="1"/>
    <col min="3" max="3" width="26.5703125" style="90" customWidth="1"/>
    <col min="4" max="4" width="24.42578125" style="90" customWidth="1"/>
    <col min="5" max="5" width="9.85546875" style="90" customWidth="1"/>
    <col min="6" max="6" width="7.85546875" style="90" customWidth="1"/>
    <col min="7" max="7" width="6" style="90" customWidth="1"/>
    <col min="8" max="8" width="7.5703125" style="90" customWidth="1"/>
    <col min="9" max="9" width="26" style="90" customWidth="1"/>
    <col min="10" max="10" width="8" style="90" hidden="1" customWidth="1"/>
    <col min="11" max="11" width="9.5703125" style="90" customWidth="1"/>
    <col min="12" max="12" width="8.7109375" style="90" hidden="1" customWidth="1"/>
    <col min="13" max="13" width="7.5703125" style="90" customWidth="1"/>
    <col min="14" max="14" width="8.28515625" style="90" customWidth="1"/>
    <col min="15" max="15" width="26.140625" style="90" customWidth="1"/>
    <col min="16" max="16" width="9.28515625" style="90" hidden="1" customWidth="1"/>
    <col min="17" max="17" width="10" style="90" customWidth="1"/>
    <col min="18" max="18" width="9.28515625" style="90" hidden="1" customWidth="1"/>
    <col min="19" max="19" width="5.7109375" style="90" customWidth="1"/>
    <col min="20" max="20" width="7.5703125" style="90" customWidth="1"/>
    <col min="21" max="21" width="27.5703125" style="90" customWidth="1"/>
    <col min="22" max="22" width="9" style="90" hidden="1" customWidth="1"/>
    <col min="23" max="23" width="9.85546875" style="90" customWidth="1"/>
    <col min="24" max="24" width="8.85546875" style="90" hidden="1" customWidth="1"/>
    <col min="25" max="25" width="8.28515625" style="90" customWidth="1"/>
    <col min="26" max="26" width="8.140625" style="90" customWidth="1"/>
    <col min="27" max="27" width="26.140625" style="90" customWidth="1"/>
    <col min="28" max="28" width="10.85546875" style="90" customWidth="1"/>
    <col min="29" max="30" width="10.7109375" style="90" customWidth="1"/>
    <col min="31" max="31" width="5.5703125" style="90" customWidth="1"/>
    <col min="32" max="32" width="14.28515625" style="90" customWidth="1"/>
    <col min="33" max="33" width="8.5703125" style="90" customWidth="1"/>
    <col min="34" max="34" width="15.42578125" style="90" customWidth="1"/>
    <col min="35" max="35" width="12.28515625" style="90" customWidth="1"/>
    <col min="36" max="36" width="26" style="90" customWidth="1"/>
    <col min="37" max="37" width="10.85546875" style="90" customWidth="1"/>
    <col min="38" max="38" width="10.5703125" style="90" customWidth="1"/>
    <col min="39" max="39" width="12.85546875" style="90" customWidth="1"/>
    <col min="40" max="16384" width="11.42578125" style="90"/>
  </cols>
  <sheetData>
    <row r="1" spans="1:39" ht="69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237"/>
      <c r="M1" s="443"/>
      <c r="N1" s="237"/>
      <c r="O1" s="237"/>
      <c r="P1" s="237"/>
      <c r="Q1" s="237"/>
      <c r="R1" s="237"/>
      <c r="S1" s="237"/>
      <c r="T1" s="236"/>
      <c r="U1" s="237"/>
      <c r="V1" s="236"/>
      <c r="W1" s="236"/>
      <c r="X1" s="237"/>
      <c r="Y1" s="237"/>
      <c r="Z1" s="237"/>
      <c r="AA1" s="237"/>
      <c r="AB1" s="237"/>
      <c r="AC1" s="237"/>
      <c r="AD1" s="302"/>
      <c r="AE1" s="236"/>
      <c r="AF1" s="237"/>
      <c r="AG1" s="13"/>
      <c r="AH1" s="13"/>
      <c r="AI1" s="237"/>
      <c r="AJ1" s="237"/>
      <c r="AK1" s="31"/>
    </row>
    <row r="2" spans="1:39" ht="39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4"/>
      <c r="U2" s="443"/>
      <c r="V2" s="444"/>
      <c r="W2" s="444"/>
      <c r="X2" s="443"/>
      <c r="Y2" s="443"/>
      <c r="Z2" s="443"/>
      <c r="AA2" s="443"/>
      <c r="AB2" s="443"/>
      <c r="AC2" s="443"/>
      <c r="AD2" s="443"/>
      <c r="AE2" s="444"/>
      <c r="AF2" s="443"/>
      <c r="AG2" s="13"/>
      <c r="AH2" s="13"/>
      <c r="AI2" s="443"/>
      <c r="AJ2" s="443"/>
      <c r="AK2" s="31"/>
    </row>
    <row r="3" spans="1:39" ht="31.5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37"/>
      <c r="K3" s="237"/>
      <c r="L3" s="237"/>
      <c r="M3" s="443"/>
      <c r="N3" s="12"/>
      <c r="O3" s="11" t="s">
        <v>7</v>
      </c>
      <c r="P3" s="237"/>
      <c r="Q3" s="237"/>
      <c r="R3" s="237"/>
      <c r="S3" s="236"/>
      <c r="T3" s="12"/>
      <c r="U3" s="11" t="s">
        <v>8</v>
      </c>
      <c r="V3" s="27"/>
      <c r="W3" s="237"/>
      <c r="X3" s="237"/>
      <c r="Y3" s="237"/>
      <c r="Z3" s="237"/>
      <c r="AB3" s="496" t="s">
        <v>22</v>
      </c>
      <c r="AC3" s="497"/>
      <c r="AD3" s="498"/>
      <c r="AE3"/>
      <c r="AF3" s="92" t="s">
        <v>0</v>
      </c>
      <c r="AG3" s="91"/>
      <c r="AH3" s="89"/>
      <c r="AI3" s="493" t="s">
        <v>13</v>
      </c>
      <c r="AJ3" s="494"/>
      <c r="AK3" s="494"/>
      <c r="AL3" s="494"/>
      <c r="AM3" s="495"/>
    </row>
    <row r="4" spans="1:39" ht="30" customHeight="1" thickBot="1">
      <c r="A4" s="4"/>
      <c r="B4" s="296" t="s">
        <v>130</v>
      </c>
      <c r="C4" s="476" t="s">
        <v>125</v>
      </c>
      <c r="D4" s="16" t="s">
        <v>15</v>
      </c>
      <c r="E4" s="433" t="s">
        <v>76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37"/>
      <c r="Z4" s="237"/>
      <c r="AA4" s="466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01"/>
      <c r="AH4" s="305" t="s">
        <v>21</v>
      </c>
      <c r="AI4" s="320" t="s">
        <v>17</v>
      </c>
      <c r="AJ4" s="316" t="s">
        <v>1</v>
      </c>
      <c r="AK4" s="314" t="s">
        <v>2</v>
      </c>
      <c r="AL4" s="315" t="s">
        <v>3</v>
      </c>
      <c r="AM4" s="309" t="s">
        <v>12</v>
      </c>
    </row>
    <row r="5" spans="1:39" ht="30" customHeight="1">
      <c r="A5" s="6">
        <v>1</v>
      </c>
      <c r="B5" s="265"/>
      <c r="C5" s="265"/>
      <c r="D5" s="266"/>
      <c r="E5" s="434"/>
      <c r="G5" s="437">
        <v>1</v>
      </c>
      <c r="H5" s="503">
        <v>1</v>
      </c>
      <c r="I5" s="45" t="str">
        <f t="shared" ref="I5:I18" si="0">IF(ISNA(MATCH(G5,$E$5:$E$18,0)),"",INDEX($C$5:$C$18,MATCH(G5,$E$5:$E$18,0)))</f>
        <v/>
      </c>
      <c r="J5" s="45">
        <f>IF(K5+K6=0,0,IF(K5=K6,2,IF(K5&lt;K6,1,3)))</f>
        <v>0</v>
      </c>
      <c r="K5" s="150"/>
      <c r="L5" s="55">
        <f>SUM(K5-K6)</f>
        <v>0</v>
      </c>
      <c r="M5" s="448"/>
      <c r="N5" s="491">
        <v>14</v>
      </c>
      <c r="O5" s="25" t="str">
        <f>IF(K5=K6," ",IF(K5&gt;K6,I5,I6))</f>
        <v xml:space="preserve"> </v>
      </c>
      <c r="P5" s="45">
        <f>IF(Q5+Q6=0,0,IF(Q5=Q6,2,IF(Q5&lt;Q6,1,3)))</f>
        <v>0</v>
      </c>
      <c r="Q5" s="150"/>
      <c r="R5" s="8">
        <f>SUM(Q5-Q6)</f>
        <v>0</v>
      </c>
      <c r="S5" s="1"/>
      <c r="T5" s="491">
        <v>7</v>
      </c>
      <c r="U5" s="28" t="str">
        <f>IF(Q5=Q6," ",IF(Q5&gt;Q6,O5,O6))</f>
        <v xml:space="preserve"> </v>
      </c>
      <c r="V5" s="40">
        <f>IF(W5+W6=0,0,IF(W5=W6,2,IF(W5&lt;W6,1,3)))</f>
        <v>0</v>
      </c>
      <c r="W5" s="150"/>
      <c r="X5" s="29">
        <f>SUM(W5-W6)</f>
        <v>0</v>
      </c>
      <c r="Y5" s="237"/>
      <c r="Z5" s="14">
        <v>1</v>
      </c>
      <c r="AA5" s="154" t="str">
        <f>+I5</f>
        <v/>
      </c>
      <c r="AB5" s="260">
        <f t="shared" ref="AB5:AB18" si="1">SUM(IFERROR(VLOOKUP(AA5,I$5:L$18,2,0),0),IFERROR(VLOOKUP(AA5,O$5:R$18,2,0),0),IFERROR(VLOOKUP(AA5,U$5:X$18,2,0),0))</f>
        <v>0</v>
      </c>
      <c r="AC5" s="260">
        <f t="shared" ref="AC5:AC18" si="2">SUM(IFERROR(VLOOKUP(AA5,I$5:M$18,4,0),0),IFERROR(VLOOKUP(AA5,O$5:R$18,4,0),0),IFERROR(VLOOKUP(AA5,U$5:X$18,4,0),0))</f>
        <v>0</v>
      </c>
      <c r="AD5" s="471">
        <f t="shared" ref="AD5:AD18" si="3">SUM(IFERROR(VLOOKUP(AA5,I$5:L$18,3,0),0),IFERROR(VLOOKUP(AA5,O$5:R$18,3,0),0),IFERROR(VLOOKUP(AA5,U$5:X$18,3,0),0))</f>
        <v>0</v>
      </c>
      <c r="AE5"/>
      <c r="AF5" s="256" t="str">
        <f>IF(OR(AA5="",AB5="",AC5=""),"",RANK(AB5,$AB$5:$AB$18)+SUM(-AC5/100)-(+AD5/10000)+COUNTIF(AA$5:AA$18,"&lt;="&amp;AA5+1)/1000000+ROW()/100000000)</f>
        <v/>
      </c>
      <c r="AG5" s="58"/>
      <c r="AH5" s="59" t="str">
        <f>IF(AA5="","",SMALL(AF$5:AF$18,ROWS(AB$5:AB5)))</f>
        <v/>
      </c>
      <c r="AI5" s="87" t="str">
        <f>IF(AH5="","",1)</f>
        <v/>
      </c>
      <c r="AJ5" s="60" t="str">
        <f t="shared" ref="AJ5:AJ18" si="4">IF(OR(AA5="",AB5=""),"",INDEX($AA$5:$AA$18,MATCH(AH5,$AF$5:$AF$18,0)))</f>
        <v/>
      </c>
      <c r="AK5" s="82" t="str">
        <f t="shared" ref="AK5:AK18" si="5">IF(AA5="","",INDEX($AB$5:$AB$18,MATCH(AH5,$AF$5:$AF$18,0)))</f>
        <v/>
      </c>
      <c r="AL5" s="83" t="str">
        <f t="shared" ref="AL5:AL18" si="6">IF(AA5="","",INDEX($AC$5:$AC$18,MATCH(AH5,$AF$5:$AF$18,0)))</f>
        <v/>
      </c>
      <c r="AM5" s="83" t="str">
        <f t="shared" ref="AM5:AM18" si="7">IF(AA5="","",INDEX($AD$5:$AD$20,MATCH(AH5,$AF$5:$AF$20,0)))</f>
        <v/>
      </c>
    </row>
    <row r="6" spans="1:39" ht="30" customHeight="1" thickBot="1">
      <c r="A6" s="7">
        <v>2</v>
      </c>
      <c r="B6" s="267"/>
      <c r="C6" s="267"/>
      <c r="D6" s="268"/>
      <c r="E6" s="435"/>
      <c r="G6" s="438">
        <v>2</v>
      </c>
      <c r="H6" s="504"/>
      <c r="I6" s="65" t="str">
        <f t="shared" si="0"/>
        <v/>
      </c>
      <c r="J6" s="46">
        <f>IF(K5+K6=0,0,IF(K5=K6,2,IF(K5&gt;K6,1,3)))</f>
        <v>0</v>
      </c>
      <c r="K6" s="151"/>
      <c r="L6" s="56">
        <f>SUM(K6-K5)</f>
        <v>0</v>
      </c>
      <c r="M6" s="448"/>
      <c r="N6" s="492"/>
      <c r="O6" s="26" t="str">
        <f>IF(K7=K8,"  ",IF(K7&gt;K8,I7,I8))</f>
        <v xml:space="preserve">  </v>
      </c>
      <c r="P6" s="53">
        <f>IF(Q5+Q6=0,0,IF(Q5=Q6,2,IF(Q5&gt;Q6,1,3)))</f>
        <v>0</v>
      </c>
      <c r="Q6" s="151"/>
      <c r="R6" s="9">
        <f>SUM(Q6-Q5)</f>
        <v>0</v>
      </c>
      <c r="S6" s="1"/>
      <c r="T6" s="492"/>
      <c r="U6" s="33" t="str">
        <f>IF(Q7=Q8," ",IF(Q7&gt;Q8,O7,O8))</f>
        <v xml:space="preserve"> </v>
      </c>
      <c r="V6" s="42">
        <f>IF(W5+W6=0,0,IF(W5=W6,2,IF(W5&gt;W6,1,3)))</f>
        <v>0</v>
      </c>
      <c r="W6" s="151"/>
      <c r="X6" s="80">
        <f>SUM(W6-W5)</f>
        <v>0</v>
      </c>
      <c r="Y6" s="237"/>
      <c r="Z6" s="15">
        <v>2</v>
      </c>
      <c r="AA6" s="157" t="str">
        <f>+I6</f>
        <v/>
      </c>
      <c r="AB6" s="153">
        <f t="shared" si="1"/>
        <v>0</v>
      </c>
      <c r="AC6" s="153">
        <f t="shared" si="2"/>
        <v>0</v>
      </c>
      <c r="AD6" s="467">
        <f t="shared" si="3"/>
        <v>0</v>
      </c>
      <c r="AE6"/>
      <c r="AF6" s="256" t="str">
        <f t="shared" ref="AF6:AF18" si="8">IF(OR(AA6="",AB6="",AC6=""),"",RANK(AB6,$AB$5:$AB$18)+SUM(-AC6/100)-(+AD6/10000)+COUNTIF(AA$5:AA$18,"&lt;="&amp;AA6+1)/1000000+ROW()/100000000)</f>
        <v/>
      </c>
      <c r="AG6" s="30"/>
      <c r="AH6" s="48" t="str">
        <f>IF(AA6="","",SMALL(AF$5:AF$18,ROWS(AB$5:AB6)))</f>
        <v/>
      </c>
      <c r="AI6" s="70" t="str">
        <f>IF(AH6="","",IF(AND(AK5=AK6,AL5=AL6,AM5=AM6),AI5,$AI$5+1))</f>
        <v/>
      </c>
      <c r="AJ6" s="47" t="str">
        <f t="shared" si="4"/>
        <v/>
      </c>
      <c r="AK6" s="182" t="str">
        <f t="shared" si="5"/>
        <v/>
      </c>
      <c r="AL6" s="183" t="str">
        <f t="shared" si="6"/>
        <v/>
      </c>
      <c r="AM6" s="183" t="str">
        <f t="shared" si="7"/>
        <v/>
      </c>
    </row>
    <row r="7" spans="1:39" ht="30" customHeight="1">
      <c r="A7" s="7">
        <v>3</v>
      </c>
      <c r="B7" s="267"/>
      <c r="C7" s="267"/>
      <c r="D7" s="268"/>
      <c r="E7" s="435"/>
      <c r="G7" s="438">
        <v>3</v>
      </c>
      <c r="H7" s="503">
        <v>2</v>
      </c>
      <c r="I7" s="45" t="str">
        <f t="shared" si="0"/>
        <v/>
      </c>
      <c r="J7" s="45">
        <f>IF(K7+K8=0,0,IF(K7=K8,2,IF(K7&lt;K8,1,3)))</f>
        <v>0</v>
      </c>
      <c r="K7" s="150"/>
      <c r="L7" s="55">
        <f t="shared" ref="L7" si="9">SUM(K7-K8)</f>
        <v>0</v>
      </c>
      <c r="M7" s="448"/>
      <c r="N7" s="491">
        <v>13</v>
      </c>
      <c r="O7" s="25" t="str">
        <f>IF(K9=K10," ",IF(K9&gt;K10,I9,I10))</f>
        <v xml:space="preserve"> </v>
      </c>
      <c r="P7" s="45">
        <f>IF(Q7+Q8=0,0,IF(Q7=Q8,2,IF(Q7&lt;Q8,1,3)))</f>
        <v>0</v>
      </c>
      <c r="Q7" s="150"/>
      <c r="R7" s="71">
        <f t="shared" ref="R7" si="10">SUM(Q7-Q8)</f>
        <v>0</v>
      </c>
      <c r="S7" s="1"/>
      <c r="T7" s="491">
        <v>6</v>
      </c>
      <c r="U7" s="17" t="str">
        <f>IF(Q9=Q10," ",IF(Q9&gt;Q10,O9,O10))</f>
        <v xml:space="preserve"> </v>
      </c>
      <c r="V7" s="40">
        <f>IF(W7+W8=0,0,IF(W7=W8,2,IF(W7&lt;W8,1,3)))</f>
        <v>0</v>
      </c>
      <c r="W7" s="150"/>
      <c r="X7" s="79">
        <f t="shared" ref="X7" si="11">SUM(W7-W8)</f>
        <v>0</v>
      </c>
      <c r="Y7" s="237"/>
      <c r="Z7" s="15">
        <v>3</v>
      </c>
      <c r="AA7" s="157" t="str">
        <f t="shared" ref="AA7:AA18" si="12">+I7</f>
        <v/>
      </c>
      <c r="AB7" s="153">
        <f t="shared" si="1"/>
        <v>0</v>
      </c>
      <c r="AC7" s="153">
        <f t="shared" si="2"/>
        <v>0</v>
      </c>
      <c r="AD7" s="467">
        <f t="shared" si="3"/>
        <v>0</v>
      </c>
      <c r="AE7"/>
      <c r="AF7" s="256" t="str">
        <f t="shared" si="8"/>
        <v/>
      </c>
      <c r="AG7" s="30"/>
      <c r="AH7" s="48" t="str">
        <f>IF(AA7="","",SMALL(AF$5:AF$18,ROWS(AB$5:AB7)))</f>
        <v/>
      </c>
      <c r="AI7" s="70" t="str">
        <f>IF(AH7="","",IF(AND(AK6=AK7,AL6=AL7,AM6=AM7),AI6,$AI$5+2))</f>
        <v/>
      </c>
      <c r="AJ7" s="47" t="str">
        <f t="shared" si="4"/>
        <v/>
      </c>
      <c r="AK7" s="182" t="str">
        <f t="shared" si="5"/>
        <v/>
      </c>
      <c r="AL7" s="183" t="str">
        <f t="shared" si="6"/>
        <v/>
      </c>
      <c r="AM7" s="183" t="str">
        <f t="shared" si="7"/>
        <v/>
      </c>
    </row>
    <row r="8" spans="1:39" ht="30" customHeight="1" thickBot="1">
      <c r="A8" s="7">
        <v>4</v>
      </c>
      <c r="B8" s="267"/>
      <c r="C8" s="267"/>
      <c r="D8" s="268"/>
      <c r="E8" s="435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56">
        <f t="shared" ref="L8" si="13">SUM(K8-K7)</f>
        <v>0</v>
      </c>
      <c r="M8" s="448"/>
      <c r="N8" s="492"/>
      <c r="O8" s="26" t="str">
        <f>IF(K11=K12," ",IF(K11&gt;K12,I11,I12))</f>
        <v xml:space="preserve"> </v>
      </c>
      <c r="P8" s="53">
        <f>IF(Q7+Q8=0,0,IF(Q7=Q8,2,IF(Q7&gt;Q8,1,3)))</f>
        <v>0</v>
      </c>
      <c r="Q8" s="151"/>
      <c r="R8" s="9">
        <f t="shared" ref="R8" si="14">SUM(Q8-Q7)</f>
        <v>0</v>
      </c>
      <c r="S8" s="1"/>
      <c r="T8" s="492"/>
      <c r="U8" s="404" t="str">
        <f>IF(Q11=Q12," ",IF(Q11&gt;Q12,O11,O12))</f>
        <v xml:space="preserve"> </v>
      </c>
      <c r="V8" s="42">
        <f>IF(W7+W8=0,0,IF(W7=W8,2,IF(W7&gt;W8,1,3)))</f>
        <v>0</v>
      </c>
      <c r="W8" s="151"/>
      <c r="X8" s="80">
        <f t="shared" ref="X8" si="15">SUM(W8-W7)</f>
        <v>0</v>
      </c>
      <c r="Y8" s="237"/>
      <c r="Z8" s="15">
        <v>4</v>
      </c>
      <c r="AA8" s="157" t="str">
        <f t="shared" si="12"/>
        <v/>
      </c>
      <c r="AB8" s="153">
        <f t="shared" si="1"/>
        <v>0</v>
      </c>
      <c r="AC8" s="153">
        <f t="shared" si="2"/>
        <v>0</v>
      </c>
      <c r="AD8" s="467">
        <f t="shared" si="3"/>
        <v>0</v>
      </c>
      <c r="AE8"/>
      <c r="AF8" s="256" t="str">
        <f t="shared" si="8"/>
        <v/>
      </c>
      <c r="AG8" s="30"/>
      <c r="AH8" s="48" t="str">
        <f>IF(AA8="","",SMALL(AF$5:AF$18,ROWS(AB$5:AB8)))</f>
        <v/>
      </c>
      <c r="AI8" s="70" t="str">
        <f>IF(AH8="","",IF(AND(AK7=AK8,AL7=AL8,AM7=AM8),AI7,$AI$5+3))</f>
        <v/>
      </c>
      <c r="AJ8" s="47" t="str">
        <f t="shared" si="4"/>
        <v/>
      </c>
      <c r="AK8" s="182" t="str">
        <f t="shared" si="5"/>
        <v/>
      </c>
      <c r="AL8" s="183" t="str">
        <f t="shared" si="6"/>
        <v/>
      </c>
      <c r="AM8" s="183" t="str">
        <f t="shared" si="7"/>
        <v/>
      </c>
    </row>
    <row r="9" spans="1:39" ht="30" customHeight="1">
      <c r="A9" s="7">
        <v>5</v>
      </c>
      <c r="B9" s="267"/>
      <c r="C9" s="267"/>
      <c r="D9" s="268"/>
      <c r="E9" s="435"/>
      <c r="G9" s="438">
        <v>5</v>
      </c>
      <c r="H9" s="503">
        <v>3</v>
      </c>
      <c r="I9" s="45" t="str">
        <f t="shared" si="0"/>
        <v/>
      </c>
      <c r="J9" s="45">
        <f>IF(K9+K10=0,0,IF(K9=K10,2,IF(K9&lt;K10,1,3)))</f>
        <v>0</v>
      </c>
      <c r="K9" s="150"/>
      <c r="L9" s="55">
        <f t="shared" ref="L9" si="16">SUM(K9-K10)</f>
        <v>0</v>
      </c>
      <c r="M9" s="448"/>
      <c r="N9" s="491">
        <v>12</v>
      </c>
      <c r="O9" s="25" t="str">
        <f>IF(K13=K14," ",IF(K13&gt;K14,I13,I14))</f>
        <v xml:space="preserve"> </v>
      </c>
      <c r="P9" s="45">
        <f>IF(Q9+Q10=0,0,IF(Q9=Q10,2,IF(Q9&lt;Q10,1,3)))</f>
        <v>0</v>
      </c>
      <c r="Q9" s="150"/>
      <c r="R9" s="71">
        <f t="shared" ref="R9" si="17">SUM(Q9-Q10)</f>
        <v>0</v>
      </c>
      <c r="S9" s="1"/>
      <c r="T9" s="491">
        <v>5</v>
      </c>
      <c r="U9" s="103" t="str">
        <f>IF(Q5=Q6," ",IF(Q5&lt;Q6,O5,O6))</f>
        <v xml:space="preserve"> </v>
      </c>
      <c r="V9" s="40">
        <f>IF(W9+W10=0,0,IF(W9=W10,2,IF(W9&lt;W10,1,3)))</f>
        <v>0</v>
      </c>
      <c r="W9" s="150"/>
      <c r="X9" s="79">
        <f t="shared" ref="X9" si="18">SUM(W9-W10)</f>
        <v>0</v>
      </c>
      <c r="Y9" s="237"/>
      <c r="Z9" s="15">
        <v>5</v>
      </c>
      <c r="AA9" s="157" t="str">
        <f t="shared" si="12"/>
        <v/>
      </c>
      <c r="AB9" s="153">
        <f t="shared" si="1"/>
        <v>0</v>
      </c>
      <c r="AC9" s="153">
        <f t="shared" si="2"/>
        <v>0</v>
      </c>
      <c r="AD9" s="467">
        <f t="shared" si="3"/>
        <v>0</v>
      </c>
      <c r="AE9"/>
      <c r="AF9" s="256" t="str">
        <f t="shared" si="8"/>
        <v/>
      </c>
      <c r="AG9" s="30"/>
      <c r="AH9" s="48" t="str">
        <f>IF(AA9="","",SMALL(AF$5:AF$18,ROWS(AB$5:AB9)))</f>
        <v/>
      </c>
      <c r="AI9" s="70" t="str">
        <f>IF(AH9="","",IF(AND(AK8=AK9,AL8=AL9,AM8=AM9),AI8,$AI$5+4))</f>
        <v/>
      </c>
      <c r="AJ9" s="47" t="str">
        <f t="shared" si="4"/>
        <v/>
      </c>
      <c r="AK9" s="182" t="str">
        <f t="shared" si="5"/>
        <v/>
      </c>
      <c r="AL9" s="183" t="str">
        <f t="shared" si="6"/>
        <v/>
      </c>
      <c r="AM9" s="183" t="str">
        <f t="shared" si="7"/>
        <v/>
      </c>
    </row>
    <row r="10" spans="1:39" ht="30" customHeight="1" thickBot="1">
      <c r="A10" s="7">
        <v>6</v>
      </c>
      <c r="B10" s="267"/>
      <c r="C10" s="267"/>
      <c r="D10" s="268"/>
      <c r="E10" s="435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56">
        <f t="shared" ref="L10" si="19">SUM(K10-K9)</f>
        <v>0</v>
      </c>
      <c r="M10" s="448"/>
      <c r="N10" s="492"/>
      <c r="O10" s="487" t="str">
        <f>IF(K15=K16," ",IF(K15&gt;K16,I15,I16))</f>
        <v xml:space="preserve"> </v>
      </c>
      <c r="P10" s="53">
        <f>IF(Q9+Q10=0,0,IF(Q9=Q10,2,IF(Q9&gt;Q10,1,3)))</f>
        <v>0</v>
      </c>
      <c r="Q10" s="151"/>
      <c r="R10" s="9">
        <f t="shared" ref="R10" si="20">SUM(Q10-Q9)</f>
        <v>0</v>
      </c>
      <c r="S10" s="1"/>
      <c r="T10" s="492"/>
      <c r="U10" s="212" t="str">
        <f>IF(Q7=Q8," ",IF(Q7&lt;Q8,O7,O8))</f>
        <v xml:space="preserve"> </v>
      </c>
      <c r="V10" s="42">
        <f>IF(W9+W10=0,0,IF(W9=W10,2,IF(W9&gt;W10,1,3)))</f>
        <v>0</v>
      </c>
      <c r="W10" s="151"/>
      <c r="X10" s="80">
        <f t="shared" ref="X10" si="21">SUM(W10-W9)</f>
        <v>0</v>
      </c>
      <c r="Y10" s="237"/>
      <c r="Z10" s="15">
        <v>6</v>
      </c>
      <c r="AA10" s="157" t="str">
        <f t="shared" si="12"/>
        <v/>
      </c>
      <c r="AB10" s="153">
        <f t="shared" si="1"/>
        <v>0</v>
      </c>
      <c r="AC10" s="153">
        <f t="shared" si="2"/>
        <v>0</v>
      </c>
      <c r="AD10" s="467">
        <f t="shared" si="3"/>
        <v>0</v>
      </c>
      <c r="AE10"/>
      <c r="AF10" s="256" t="str">
        <f t="shared" si="8"/>
        <v/>
      </c>
      <c r="AG10" s="30"/>
      <c r="AH10" s="48" t="str">
        <f>IF(AA10="","",SMALL(AF$5:AF$18,ROWS(AB$5:AB10)))</f>
        <v/>
      </c>
      <c r="AI10" s="70" t="str">
        <f>IF(AH10="","",IF(AND(AK9=AK10,AL9=AL10,AM9=AM10),AI9,$AI$5+5))</f>
        <v/>
      </c>
      <c r="AJ10" s="47" t="str">
        <f t="shared" si="4"/>
        <v/>
      </c>
      <c r="AK10" s="182" t="str">
        <f t="shared" si="5"/>
        <v/>
      </c>
      <c r="AL10" s="183" t="str">
        <f t="shared" si="6"/>
        <v/>
      </c>
      <c r="AM10" s="183" t="str">
        <f t="shared" si="7"/>
        <v/>
      </c>
    </row>
    <row r="11" spans="1:39" ht="30" customHeight="1">
      <c r="A11" s="7">
        <v>7</v>
      </c>
      <c r="B11" s="267"/>
      <c r="C11" s="267"/>
      <c r="D11" s="268"/>
      <c r="E11" s="435"/>
      <c r="G11" s="438">
        <v>7</v>
      </c>
      <c r="H11" s="503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55">
        <f t="shared" ref="L11" si="22">SUM(K11-K12)</f>
        <v>0</v>
      </c>
      <c r="M11" s="448"/>
      <c r="N11" s="508">
        <v>11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71">
        <f t="shared" ref="R11" si="23">SUM(Q11-Q12)</f>
        <v>0</v>
      </c>
      <c r="S11" s="1"/>
      <c r="T11" s="508">
        <v>4</v>
      </c>
      <c r="U11" s="103" t="str">
        <f>IF(Q9=Q10," ",IF(Q9&lt;Q10,O9,O10))</f>
        <v xml:space="preserve"> </v>
      </c>
      <c r="V11" s="72">
        <f>IF(W11+W12=0,0,IF(W11=W12,2,IF(W11&lt;W12,1,3)))</f>
        <v>0</v>
      </c>
      <c r="W11" s="150"/>
      <c r="X11" s="79">
        <f t="shared" ref="X11" si="24">SUM(W11-W12)</f>
        <v>0</v>
      </c>
      <c r="Y11" s="237"/>
      <c r="Z11" s="15">
        <v>7</v>
      </c>
      <c r="AA11" s="157" t="str">
        <f t="shared" si="12"/>
        <v/>
      </c>
      <c r="AB11" s="153">
        <f t="shared" si="1"/>
        <v>0</v>
      </c>
      <c r="AC11" s="153">
        <f t="shared" si="2"/>
        <v>0</v>
      </c>
      <c r="AD11" s="467">
        <f t="shared" si="3"/>
        <v>0</v>
      </c>
      <c r="AE11"/>
      <c r="AF11" s="256" t="str">
        <f t="shared" si="8"/>
        <v/>
      </c>
      <c r="AG11" s="30"/>
      <c r="AH11" s="48" t="str">
        <f>IF(AA11="","",SMALL(AF$5:AF$18,ROWS(AB$5:AB11)))</f>
        <v/>
      </c>
      <c r="AI11" s="70" t="str">
        <f>IF(AH11="","",IF(AND(AK10=AK11,AL10=AL11,AM10=AM11),AI10,$AI$5+6))</f>
        <v/>
      </c>
      <c r="AJ11" s="47" t="str">
        <f t="shared" si="4"/>
        <v/>
      </c>
      <c r="AK11" s="182" t="str">
        <f t="shared" si="5"/>
        <v/>
      </c>
      <c r="AL11" s="183" t="str">
        <f t="shared" si="6"/>
        <v/>
      </c>
      <c r="AM11" s="183" t="str">
        <f t="shared" si="7"/>
        <v/>
      </c>
    </row>
    <row r="12" spans="1:39" ht="30" customHeight="1" thickBot="1">
      <c r="A12" s="7">
        <v>8</v>
      </c>
      <c r="B12" s="267"/>
      <c r="C12" s="267"/>
      <c r="D12" s="268"/>
      <c r="E12" s="435"/>
      <c r="G12" s="438">
        <v>8</v>
      </c>
      <c r="H12" s="504"/>
      <c r="I12" s="65" t="str">
        <f t="shared" si="0"/>
        <v/>
      </c>
      <c r="J12" s="46">
        <f>IF(K11+K12=0,0,IF(K11=K12,2,IF(K11&gt;K12,1,3)))</f>
        <v>0</v>
      </c>
      <c r="K12" s="151"/>
      <c r="L12" s="56">
        <f t="shared" ref="L12" si="25">SUM(K12-K11)</f>
        <v>0</v>
      </c>
      <c r="M12" s="448"/>
      <c r="N12" s="507"/>
      <c r="O12" s="106" t="str">
        <f>IF(K5=K6," ",IF(K5&lt;K6,I5,I6))</f>
        <v xml:space="preserve"> </v>
      </c>
      <c r="P12" s="138">
        <f>IF(Q11+Q12=0,0,IF(Q11=Q12,2,IF(Q11&gt;Q12,1,3)))</f>
        <v>0</v>
      </c>
      <c r="Q12" s="151"/>
      <c r="R12" s="9">
        <f t="shared" ref="R12" si="26">SUM(Q12-Q11)</f>
        <v>0</v>
      </c>
      <c r="S12" s="1"/>
      <c r="T12" s="507"/>
      <c r="U12" s="52" t="str">
        <f>IF(Q13=Q14," ",IF(Q13&gt;Q14,O13,O14))</f>
        <v xml:space="preserve"> </v>
      </c>
      <c r="V12" s="138">
        <f>IF(W11+W12=0,0,IF(W11=W12,2,IF(W11&gt;W12,1,3)))</f>
        <v>0</v>
      </c>
      <c r="W12" s="151"/>
      <c r="X12" s="80">
        <f t="shared" ref="X12" si="27">SUM(W12-W11)</f>
        <v>0</v>
      </c>
      <c r="Y12" s="237"/>
      <c r="Z12" s="15">
        <v>8</v>
      </c>
      <c r="AA12" s="157" t="str">
        <f t="shared" si="12"/>
        <v/>
      </c>
      <c r="AB12" s="153">
        <f t="shared" si="1"/>
        <v>0</v>
      </c>
      <c r="AC12" s="153">
        <f t="shared" si="2"/>
        <v>0</v>
      </c>
      <c r="AD12" s="467">
        <f t="shared" si="3"/>
        <v>0</v>
      </c>
      <c r="AE12"/>
      <c r="AF12" s="256" t="str">
        <f t="shared" si="8"/>
        <v/>
      </c>
      <c r="AG12" s="30"/>
      <c r="AH12" s="48" t="str">
        <f>IF(AA12="","",SMALL(AF$5:AF$18,ROWS(AB$5:AB12)))</f>
        <v/>
      </c>
      <c r="AI12" s="70" t="str">
        <f>IF(AH12="","",IF(AND(AK11=AK12,AL11=AL12,AM11=AM12),AI11,$AI$5+7))</f>
        <v/>
      </c>
      <c r="AJ12" s="47" t="str">
        <f t="shared" si="4"/>
        <v/>
      </c>
      <c r="AK12" s="182" t="str">
        <f t="shared" si="5"/>
        <v/>
      </c>
      <c r="AL12" s="183" t="str">
        <f t="shared" si="6"/>
        <v/>
      </c>
      <c r="AM12" s="183" t="str">
        <f t="shared" si="7"/>
        <v/>
      </c>
    </row>
    <row r="13" spans="1:39" ht="30" customHeight="1">
      <c r="A13" s="7">
        <v>9</v>
      </c>
      <c r="B13" s="267"/>
      <c r="C13" s="267"/>
      <c r="D13" s="268"/>
      <c r="E13" s="435"/>
      <c r="G13" s="438">
        <v>9</v>
      </c>
      <c r="H13" s="503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55">
        <f t="shared" ref="L13" si="28">SUM(K13-K14)</f>
        <v>0</v>
      </c>
      <c r="M13" s="448"/>
      <c r="N13" s="508">
        <v>10</v>
      </c>
      <c r="O13" s="49" t="str">
        <f>IF(K7=K8," ",IF(K7&lt;K8,I7,I8))</f>
        <v xml:space="preserve"> </v>
      </c>
      <c r="P13" s="72">
        <f>IF(Q13+Q14=0,0,IF(Q13=Q14,2,IF(Q13&lt;Q14,1,3)))</f>
        <v>0</v>
      </c>
      <c r="Q13" s="150"/>
      <c r="R13" s="71">
        <f t="shared" ref="R13" si="29">SUM(Q13-Q14)</f>
        <v>0</v>
      </c>
      <c r="S13" s="1"/>
      <c r="T13" s="508">
        <v>3</v>
      </c>
      <c r="U13" s="51" t="str">
        <f>IF(Q15=Q16," ",IF(Q15&gt;Q16,O15,O16))</f>
        <v xml:space="preserve"> </v>
      </c>
      <c r="V13" s="72">
        <f>IF(W13+W14=0,0,IF(W13=W14,2,IF(W13&lt;W14,1,3)))</f>
        <v>0</v>
      </c>
      <c r="W13" s="150"/>
      <c r="X13" s="79">
        <f t="shared" ref="X13" si="30">SUM(W13-W14)</f>
        <v>0</v>
      </c>
      <c r="Y13" s="237"/>
      <c r="Z13" s="15">
        <v>9</v>
      </c>
      <c r="AA13" s="157" t="str">
        <f t="shared" si="12"/>
        <v/>
      </c>
      <c r="AB13" s="153">
        <f t="shared" si="1"/>
        <v>0</v>
      </c>
      <c r="AC13" s="153">
        <f t="shared" si="2"/>
        <v>0</v>
      </c>
      <c r="AD13" s="467">
        <f t="shared" si="3"/>
        <v>0</v>
      </c>
      <c r="AE13"/>
      <c r="AF13" s="256" t="str">
        <f t="shared" si="8"/>
        <v/>
      </c>
      <c r="AG13" s="30"/>
      <c r="AH13" s="48" t="str">
        <f>IF(AA13="","",SMALL(AF$5:AF$18,ROWS(AB$5:AB13)))</f>
        <v/>
      </c>
      <c r="AI13" s="70" t="str">
        <f>IF(AH13="","",IF(AND(AK12=AK13,AL12=AL13,AM12=AM13),AI12,$AI$5+8))</f>
        <v/>
      </c>
      <c r="AJ13" s="47" t="str">
        <f t="shared" si="4"/>
        <v/>
      </c>
      <c r="AK13" s="182" t="str">
        <f t="shared" si="5"/>
        <v/>
      </c>
      <c r="AL13" s="183" t="str">
        <f t="shared" si="6"/>
        <v/>
      </c>
      <c r="AM13" s="183" t="str">
        <f t="shared" si="7"/>
        <v/>
      </c>
    </row>
    <row r="14" spans="1:39" ht="30" customHeight="1" thickBot="1">
      <c r="A14" s="7">
        <v>10</v>
      </c>
      <c r="B14" s="267"/>
      <c r="C14" s="267"/>
      <c r="D14" s="268"/>
      <c r="E14" s="435"/>
      <c r="G14" s="438">
        <v>10</v>
      </c>
      <c r="H14" s="504"/>
      <c r="I14" s="65" t="str">
        <f t="shared" si="0"/>
        <v/>
      </c>
      <c r="J14" s="46">
        <f>IF(K13+K14=0,0,IF(K13=K14,2,IF(K13&gt;K14,1,3)))</f>
        <v>0</v>
      </c>
      <c r="K14" s="151"/>
      <c r="L14" s="56">
        <f t="shared" ref="L14" si="31">SUM(K14-K13)</f>
        <v>0</v>
      </c>
      <c r="M14" s="448"/>
      <c r="N14" s="507"/>
      <c r="O14" s="74" t="str">
        <f>IF(K9=K10," ",IF(K9&lt;K10,I9,I10))</f>
        <v xml:space="preserve"> </v>
      </c>
      <c r="P14" s="138">
        <f>IF(Q13+Q14=0,0,IF(Q13=Q14,2,IF(Q13&gt;Q14,1,3)))</f>
        <v>0</v>
      </c>
      <c r="Q14" s="151"/>
      <c r="R14" s="9">
        <f t="shared" ref="R14" si="32">SUM(Q14-Q13)</f>
        <v>0</v>
      </c>
      <c r="S14" s="1"/>
      <c r="T14" s="507"/>
      <c r="U14" s="52" t="str">
        <f>IF(Q17=Q18," ",IF(Q17&gt;Q18,O17,O18))</f>
        <v xml:space="preserve"> </v>
      </c>
      <c r="V14" s="138">
        <f>IF(W13+W14=0,0,IF(W13=W14,2,IF(W13&gt;W14,1,3)))</f>
        <v>0</v>
      </c>
      <c r="W14" s="151"/>
      <c r="X14" s="80">
        <f t="shared" ref="X14" si="33">SUM(W14-W13)</f>
        <v>0</v>
      </c>
      <c r="Y14" s="237"/>
      <c r="Z14" s="15">
        <v>10</v>
      </c>
      <c r="AA14" s="157" t="str">
        <f t="shared" si="12"/>
        <v/>
      </c>
      <c r="AB14" s="153">
        <f t="shared" si="1"/>
        <v>0</v>
      </c>
      <c r="AC14" s="153">
        <f t="shared" si="2"/>
        <v>0</v>
      </c>
      <c r="AD14" s="467">
        <f t="shared" si="3"/>
        <v>0</v>
      </c>
      <c r="AE14"/>
      <c r="AF14" s="256" t="str">
        <f t="shared" si="8"/>
        <v/>
      </c>
      <c r="AG14" s="30"/>
      <c r="AH14" s="48" t="str">
        <f>IF(AA14="","",SMALL(AF$5:AF$18,ROWS(AB$5:AB14)))</f>
        <v/>
      </c>
      <c r="AI14" s="70" t="str">
        <f>IF(AH14="","",IF(AND(AK13=AK14,AL13=AL14,AM13=AM14),AI13,$AI$5+9))</f>
        <v/>
      </c>
      <c r="AJ14" s="47" t="str">
        <f t="shared" si="4"/>
        <v/>
      </c>
      <c r="AK14" s="182" t="str">
        <f t="shared" si="5"/>
        <v/>
      </c>
      <c r="AL14" s="183" t="str">
        <f t="shared" si="6"/>
        <v/>
      </c>
      <c r="AM14" s="183" t="str">
        <f t="shared" si="7"/>
        <v/>
      </c>
    </row>
    <row r="15" spans="1:39" ht="30" customHeight="1">
      <c r="A15" s="7">
        <v>11</v>
      </c>
      <c r="B15" s="267"/>
      <c r="C15" s="267"/>
      <c r="D15" s="268"/>
      <c r="E15" s="435"/>
      <c r="G15" s="438">
        <v>11</v>
      </c>
      <c r="H15" s="503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55">
        <f t="shared" ref="L15" si="34">SUM(K15-K16)</f>
        <v>0</v>
      </c>
      <c r="M15" s="99"/>
      <c r="N15" s="508">
        <v>9</v>
      </c>
      <c r="O15" s="49" t="str">
        <f>IF(K11=K12," ",IF(K11&lt;K12,I11,I12))</f>
        <v xml:space="preserve"> </v>
      </c>
      <c r="P15" s="72">
        <f>IF(Q15+Q16=0,0,IF(Q15=Q16,2,IF(Q15&lt;Q16,1,3)))</f>
        <v>0</v>
      </c>
      <c r="Q15" s="150"/>
      <c r="R15" s="71">
        <f t="shared" ref="R15" si="35">SUM(Q15-Q16)</f>
        <v>0</v>
      </c>
      <c r="S15" s="1"/>
      <c r="T15" s="508">
        <v>7</v>
      </c>
      <c r="U15" s="405" t="str">
        <f>IF(Q11=Q12," ",IF(Q11&lt;Q12,O11,O12))</f>
        <v xml:space="preserve"> </v>
      </c>
      <c r="V15" s="72">
        <f>IF(W15+W16=0,0,IF(W15=W16,2,IF(W15&lt;W16,1,3)))</f>
        <v>0</v>
      </c>
      <c r="W15" s="150"/>
      <c r="X15" s="79">
        <f t="shared" ref="X15" si="36">SUM(W15-W16)</f>
        <v>0</v>
      </c>
      <c r="Y15" s="237"/>
      <c r="Z15" s="15">
        <v>11</v>
      </c>
      <c r="AA15" s="157" t="str">
        <f t="shared" si="12"/>
        <v/>
      </c>
      <c r="AB15" s="153">
        <f t="shared" si="1"/>
        <v>0</v>
      </c>
      <c r="AC15" s="153">
        <f t="shared" si="2"/>
        <v>0</v>
      </c>
      <c r="AD15" s="467">
        <f t="shared" si="3"/>
        <v>0</v>
      </c>
      <c r="AE15"/>
      <c r="AF15" s="256" t="str">
        <f t="shared" si="8"/>
        <v/>
      </c>
      <c r="AG15" s="30"/>
      <c r="AH15" s="48" t="str">
        <f>IF(AA15="","",SMALL(AF$5:AF$18,ROWS(AB$5:AB15)))</f>
        <v/>
      </c>
      <c r="AI15" s="70" t="str">
        <f>IF(AH15="","",IF(AND(AK14=AK15,AL14=AL15,AM14=AM15),AI14,$AI$5+10))</f>
        <v/>
      </c>
      <c r="AJ15" s="47" t="str">
        <f t="shared" si="4"/>
        <v/>
      </c>
      <c r="AK15" s="182" t="str">
        <f t="shared" si="5"/>
        <v/>
      </c>
      <c r="AL15" s="183" t="str">
        <f t="shared" si="6"/>
        <v/>
      </c>
      <c r="AM15" s="183" t="str">
        <f t="shared" si="7"/>
        <v/>
      </c>
    </row>
    <row r="16" spans="1:39" ht="30" customHeight="1" thickBot="1">
      <c r="A16" s="7">
        <v>12</v>
      </c>
      <c r="B16" s="267"/>
      <c r="C16" s="267"/>
      <c r="D16" s="268"/>
      <c r="E16" s="435"/>
      <c r="G16" s="438">
        <v>12</v>
      </c>
      <c r="H16" s="504"/>
      <c r="I16" s="65" t="str">
        <f t="shared" si="0"/>
        <v/>
      </c>
      <c r="J16" s="46">
        <f>IF(K15+K16=0,0,IF(K15=K16,2,IF(K15&gt;K16,1,3)))</f>
        <v>0</v>
      </c>
      <c r="K16" s="151"/>
      <c r="L16" s="56">
        <f t="shared" ref="L16" si="37">SUM(K16-K15)</f>
        <v>0</v>
      </c>
      <c r="M16" s="99"/>
      <c r="N16" s="507"/>
      <c r="O16" s="74" t="str">
        <f>IF(K13=K14," ",IF(K13&lt;K14,I13,I14))</f>
        <v xml:space="preserve"> </v>
      </c>
      <c r="P16" s="138">
        <f>IF(Q15+Q16=0,0,IF(Q15=Q16,2,IF(Q15&gt;Q16,1,3)))</f>
        <v>0</v>
      </c>
      <c r="Q16" s="151"/>
      <c r="R16" s="9">
        <f t="shared" ref="R16" si="38">SUM(Q16-Q15)</f>
        <v>0</v>
      </c>
      <c r="S16" s="1"/>
      <c r="T16" s="507"/>
      <c r="U16" s="74" t="str">
        <f>IF(Q13=Q14," ",IF(Q13&lt;Q14,O13,O14))</f>
        <v xml:space="preserve"> </v>
      </c>
      <c r="V16" s="138">
        <f>IF(W15+W16=0,0,IF(W15=W16,2,IF(W15&gt;W16,1,3)))</f>
        <v>0</v>
      </c>
      <c r="W16" s="151"/>
      <c r="X16" s="80">
        <f t="shared" ref="X16" si="39">SUM(W16-W15)</f>
        <v>0</v>
      </c>
      <c r="Y16" s="237"/>
      <c r="Z16" s="15">
        <v>12</v>
      </c>
      <c r="AA16" s="157" t="str">
        <f t="shared" si="12"/>
        <v/>
      </c>
      <c r="AB16" s="153">
        <f t="shared" si="1"/>
        <v>0</v>
      </c>
      <c r="AC16" s="153">
        <f t="shared" si="2"/>
        <v>0</v>
      </c>
      <c r="AD16" s="467">
        <f t="shared" si="3"/>
        <v>0</v>
      </c>
      <c r="AE16"/>
      <c r="AF16" s="256" t="str">
        <f t="shared" si="8"/>
        <v/>
      </c>
      <c r="AG16" s="30"/>
      <c r="AH16" s="48" t="str">
        <f>IF(AA16="","",SMALL(AF$5:AF$18,ROWS(AB$5:AB16)))</f>
        <v/>
      </c>
      <c r="AI16" s="70" t="str">
        <f>IF(AH16="","",IF(AND(AK15=AK16,AL15=AL16,AM15=AM16),AI15,$AI$5+11))</f>
        <v/>
      </c>
      <c r="AJ16" s="47" t="str">
        <f t="shared" si="4"/>
        <v/>
      </c>
      <c r="AK16" s="182" t="str">
        <f t="shared" si="5"/>
        <v/>
      </c>
      <c r="AL16" s="183" t="str">
        <f t="shared" si="6"/>
        <v/>
      </c>
      <c r="AM16" s="183" t="str">
        <f t="shared" si="7"/>
        <v/>
      </c>
    </row>
    <row r="17" spans="1:39" ht="30" customHeight="1">
      <c r="A17" s="7">
        <v>13</v>
      </c>
      <c r="B17" s="267"/>
      <c r="C17" s="267"/>
      <c r="D17" s="269"/>
      <c r="E17" s="435"/>
      <c r="G17" s="438">
        <v>13</v>
      </c>
      <c r="H17" s="503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55">
        <f t="shared" ref="L17" si="40">SUM(K17-K18)</f>
        <v>0</v>
      </c>
      <c r="M17" s="99"/>
      <c r="N17" s="508">
        <v>8</v>
      </c>
      <c r="O17" s="67" t="str">
        <f>IF(K15=K16," ",IF(K15&lt;K16,I15,I16))</f>
        <v xml:space="preserve"> </v>
      </c>
      <c r="P17" s="72">
        <f>IF(Q17+Q18=0,0,IF(Q17=Q18,2,IF(Q17&lt;Q18,1,3)))</f>
        <v>0</v>
      </c>
      <c r="Q17" s="150"/>
      <c r="R17" s="71">
        <f t="shared" ref="R17" si="41">SUM(Q17-Q18)</f>
        <v>0</v>
      </c>
      <c r="S17" s="1"/>
      <c r="T17" s="491">
        <v>1</v>
      </c>
      <c r="U17" s="67" t="str">
        <f>IF(Q15=Q16," ",IF(Q15&lt;Q16,O15,O16))</f>
        <v xml:space="preserve"> </v>
      </c>
      <c r="V17" s="40">
        <f>IF(W17+W18=0,0,IF(W17=W18,2,IF(W17&lt;W18,1,3)))</f>
        <v>0</v>
      </c>
      <c r="W17" s="150"/>
      <c r="X17" s="79">
        <f t="shared" ref="X17" si="42">SUM(W17-W18)</f>
        <v>0</v>
      </c>
      <c r="Y17" s="237"/>
      <c r="Z17" s="15">
        <v>13</v>
      </c>
      <c r="AA17" s="157" t="str">
        <f t="shared" si="12"/>
        <v/>
      </c>
      <c r="AB17" s="153">
        <f t="shared" si="1"/>
        <v>0</v>
      </c>
      <c r="AC17" s="153">
        <f t="shared" si="2"/>
        <v>0</v>
      </c>
      <c r="AD17" s="467">
        <f t="shared" si="3"/>
        <v>0</v>
      </c>
      <c r="AE17"/>
      <c r="AF17" s="256" t="str">
        <f t="shared" si="8"/>
        <v/>
      </c>
      <c r="AG17" s="30"/>
      <c r="AH17" s="48" t="str">
        <f>IF(AA17="","",SMALL(AF$5:AF$18,ROWS(AB$5:AB17)))</f>
        <v/>
      </c>
      <c r="AI17" s="70" t="str">
        <f>IF(AH17="","",IF(AND(AK16=AK17,AL16=AL17,AM16=AM17),AI16,$AI$5+12))</f>
        <v/>
      </c>
      <c r="AJ17" s="47" t="str">
        <f t="shared" si="4"/>
        <v/>
      </c>
      <c r="AK17" s="182" t="str">
        <f t="shared" si="5"/>
        <v/>
      </c>
      <c r="AL17" s="183" t="str">
        <f t="shared" si="6"/>
        <v/>
      </c>
      <c r="AM17" s="183" t="str">
        <f t="shared" si="7"/>
        <v/>
      </c>
    </row>
    <row r="18" spans="1:39" ht="30" customHeight="1" thickBot="1">
      <c r="A18" s="10">
        <v>14</v>
      </c>
      <c r="B18" s="271"/>
      <c r="C18" s="271"/>
      <c r="D18" s="272"/>
      <c r="E18" s="436"/>
      <c r="G18" s="438">
        <v>14</v>
      </c>
      <c r="H18" s="504"/>
      <c r="I18" s="152" t="str">
        <f t="shared" si="0"/>
        <v/>
      </c>
      <c r="J18" s="46">
        <f>IF(K17+K18=0,0,IF(K17=K18,2,IF(K17&gt;K18,1,3)))</f>
        <v>0</v>
      </c>
      <c r="K18" s="151"/>
      <c r="L18" s="56">
        <f t="shared" ref="L18" si="43">SUM(K18-K17)</f>
        <v>0</v>
      </c>
      <c r="M18" s="99"/>
      <c r="N18" s="507"/>
      <c r="O18" s="74" t="str">
        <f>IF(K17=K18," ",IF(K17&lt;K18,I17,I18))</f>
        <v xml:space="preserve"> </v>
      </c>
      <c r="P18" s="73">
        <f>IF(Q17+Q18=0,0,IF(Q17=Q18,2,IF(Q17&gt;Q18,1,3)))</f>
        <v>0</v>
      </c>
      <c r="Q18" s="151"/>
      <c r="R18" s="9">
        <f t="shared" ref="R18" si="44">SUM(Q18-Q17)</f>
        <v>0</v>
      </c>
      <c r="S18" s="1"/>
      <c r="T18" s="492"/>
      <c r="U18" s="50" t="str">
        <f>IF(Q17=Q18," ",IF(Q17&lt;Q18,O17,O18))</f>
        <v xml:space="preserve"> </v>
      </c>
      <c r="V18" s="46">
        <f>IF(W17+W18=0,0,IF(W17=W18,2,IF(W17&gt;W18,1,3)))</f>
        <v>0</v>
      </c>
      <c r="W18" s="151"/>
      <c r="X18" s="81">
        <f t="shared" ref="X18" si="45">SUM(W18-W17)</f>
        <v>0</v>
      </c>
      <c r="Y18" s="237"/>
      <c r="Z18" s="39">
        <v>14</v>
      </c>
      <c r="AA18" s="155" t="str">
        <f t="shared" si="12"/>
        <v/>
      </c>
      <c r="AB18" s="468">
        <f t="shared" si="1"/>
        <v>0</v>
      </c>
      <c r="AC18" s="468">
        <f t="shared" si="2"/>
        <v>0</v>
      </c>
      <c r="AD18" s="469">
        <f t="shared" si="3"/>
        <v>0</v>
      </c>
      <c r="AE18"/>
      <c r="AF18" s="256" t="str">
        <f t="shared" si="8"/>
        <v/>
      </c>
      <c r="AG18" s="61"/>
      <c r="AH18" s="62" t="str">
        <f>IF(AA18="","",SMALL(AF$5:AF$18,ROWS(AB$5:AB18)))</f>
        <v/>
      </c>
      <c r="AI18" s="88" t="str">
        <f>IF(AH18="","",IF(AND(AK17=AK18,AL17=AL18,AM17=AM18),AI17,$AI$5+13))</f>
        <v/>
      </c>
      <c r="AJ18" s="63" t="str">
        <f t="shared" si="4"/>
        <v/>
      </c>
      <c r="AK18" s="139" t="str">
        <f t="shared" si="5"/>
        <v/>
      </c>
      <c r="AL18" s="184" t="str">
        <f t="shared" si="6"/>
        <v/>
      </c>
      <c r="AM18" s="206" t="str">
        <f t="shared" si="7"/>
        <v/>
      </c>
    </row>
    <row r="19" spans="1:39" ht="24.75" customHeight="1">
      <c r="A19" s="237"/>
      <c r="B19" s="302"/>
      <c r="C19" s="237"/>
      <c r="D19" s="237"/>
      <c r="E19" s="237">
        <f>SUM(E5:E18)</f>
        <v>0</v>
      </c>
      <c r="F19" s="302"/>
      <c r="G19" s="443"/>
      <c r="H19" s="237"/>
      <c r="I19" s="233"/>
      <c r="J19" s="233">
        <f>SUM(J5:J18)</f>
        <v>0</v>
      </c>
      <c r="K19" s="237">
        <f>SUM(K5:K18)</f>
        <v>0</v>
      </c>
      <c r="L19" s="261">
        <f>SUM(L5:L18)</f>
        <v>0</v>
      </c>
      <c r="M19" s="451"/>
      <c r="N19" s="13"/>
      <c r="O19" s="233"/>
      <c r="P19" s="233">
        <f>SUM(P5:P18)</f>
        <v>0</v>
      </c>
      <c r="Q19" s="237">
        <f>SUM(Q5:Q18)</f>
        <v>0</v>
      </c>
      <c r="R19" s="261">
        <f>SUM(R5:R18)</f>
        <v>0</v>
      </c>
      <c r="S19" s="236"/>
      <c r="T19" s="13"/>
      <c r="U19" s="233"/>
      <c r="V19" s="234">
        <f>SUM(V5:V18)</f>
        <v>0</v>
      </c>
      <c r="W19" s="237">
        <f>SUM(W5:W18)</f>
        <v>0</v>
      </c>
      <c r="X19" s="261">
        <f>SUM(X5:X18)</f>
        <v>0</v>
      </c>
      <c r="Y19" s="490">
        <f>SUM(K19+Q19+W19)</f>
        <v>0</v>
      </c>
      <c r="Z19" s="237"/>
      <c r="AA19" s="233"/>
      <c r="AB19" s="333">
        <f>SUM(AB5:AB18)</f>
        <v>0</v>
      </c>
      <c r="AC19" s="299">
        <f>SUM(AC3:AC18)</f>
        <v>0</v>
      </c>
      <c r="AD19" s="299">
        <f>SUM(AD5:AD18)</f>
        <v>0</v>
      </c>
      <c r="AE19" s="233"/>
      <c r="AF19" s="233"/>
      <c r="AG19" s="233"/>
      <c r="AH19" s="233"/>
      <c r="AI19" s="113"/>
      <c r="AJ19" s="233"/>
      <c r="AK19" s="333">
        <f>SUM(AK3:AK18)</f>
        <v>0</v>
      </c>
      <c r="AL19" s="299">
        <f>SUM(AL3:AL18)</f>
        <v>0</v>
      </c>
      <c r="AM19" s="299">
        <f>SUM(AM5:AM18)</f>
        <v>0</v>
      </c>
    </row>
    <row r="20" spans="1:39" ht="22.5" customHeight="1">
      <c r="A20" s="237"/>
      <c r="B20" s="302"/>
      <c r="C20" s="237"/>
      <c r="D20" s="237"/>
      <c r="E20" s="237">
        <v>105</v>
      </c>
      <c r="F20" s="302"/>
      <c r="G20" s="443"/>
      <c r="H20" s="313"/>
      <c r="I20" s="311"/>
      <c r="J20" s="311">
        <v>28</v>
      </c>
      <c r="K20" s="313"/>
      <c r="L20" s="262" t="str">
        <f>IF(L19=0,"OK",ERREUR)</f>
        <v>OK</v>
      </c>
      <c r="M20" s="452"/>
      <c r="N20" s="313"/>
      <c r="O20" s="311"/>
      <c r="P20" s="311">
        <v>28</v>
      </c>
      <c r="Q20" s="313"/>
      <c r="R20" s="262" t="str">
        <f>IF(R19=0,"OK",ERREUR)</f>
        <v>OK</v>
      </c>
      <c r="S20" s="313"/>
      <c r="T20" s="313"/>
      <c r="U20" s="311"/>
      <c r="V20" s="311">
        <v>28</v>
      </c>
      <c r="W20" s="313"/>
      <c r="X20" s="262" t="str">
        <f>IF(X19=0,"OK",ERREUR)</f>
        <v>OK</v>
      </c>
      <c r="Y20" s="313"/>
      <c r="Z20" s="313"/>
      <c r="AA20" s="311"/>
      <c r="AB20" s="334">
        <f>SUM(J20+P20+V20)</f>
        <v>84</v>
      </c>
      <c r="AC20" s="308" t="str">
        <f>IF(AC19=0,"OK",ERREUR)</f>
        <v>OK</v>
      </c>
      <c r="AD20" s="311"/>
      <c r="AE20" s="311"/>
      <c r="AF20" s="312"/>
      <c r="AG20" s="312"/>
      <c r="AH20" s="311"/>
      <c r="AI20" s="311"/>
      <c r="AJ20" s="312"/>
      <c r="AK20" s="334">
        <v>84</v>
      </c>
      <c r="AL20" s="308" t="str">
        <f>IF(AL19=0,"OK",ERREUR)</f>
        <v>OK</v>
      </c>
      <c r="AM20" s="335"/>
    </row>
    <row r="21" spans="1:39" ht="31.5" customHeight="1">
      <c r="A21" s="237"/>
      <c r="B21" s="302"/>
      <c r="C21" s="500" t="s">
        <v>77</v>
      </c>
      <c r="D21" s="500"/>
      <c r="E21" s="237"/>
      <c r="F21" s="302"/>
      <c r="G21" s="443"/>
      <c r="H21" s="237"/>
      <c r="I21" s="237"/>
      <c r="J21" s="237"/>
      <c r="K21" s="237"/>
      <c r="L21" s="237"/>
      <c r="M21" s="443"/>
      <c r="N21" s="237"/>
      <c r="O21" s="237"/>
      <c r="P21" s="237"/>
      <c r="Q21" s="237"/>
      <c r="R21" s="237"/>
      <c r="S21" s="237"/>
      <c r="T21" s="236"/>
      <c r="U21" s="237"/>
      <c r="V21" s="236"/>
      <c r="W21" s="236"/>
      <c r="X21" s="237"/>
      <c r="Y21" s="237"/>
      <c r="Z21" s="237"/>
      <c r="AA21" s="237"/>
      <c r="AB21" s="237"/>
      <c r="AC21" s="121"/>
      <c r="AD21" s="121"/>
      <c r="AE21" s="236"/>
      <c r="AF21" s="237"/>
      <c r="AG21" s="13"/>
      <c r="AH21" s="13"/>
      <c r="AI21" s="237"/>
      <c r="AJ21" s="237"/>
      <c r="AK21" s="31"/>
    </row>
    <row r="22" spans="1:39" ht="30.75" customHeight="1">
      <c r="A22"/>
      <c r="B22"/>
      <c r="C22" s="499" t="s">
        <v>119</v>
      </c>
      <c r="D22" s="499"/>
      <c r="E22"/>
      <c r="F22" s="443"/>
      <c r="G22" s="237"/>
      <c r="H22" s="237"/>
      <c r="I22" s="237"/>
      <c r="J22" s="237"/>
      <c r="K22" s="237"/>
      <c r="L22" s="443"/>
      <c r="M22" s="237"/>
      <c r="N22" s="237"/>
      <c r="O22" s="237"/>
      <c r="P22" s="237"/>
      <c r="Q22" s="237"/>
      <c r="R22" s="236"/>
      <c r="S22" s="1"/>
      <c r="T22" s="237"/>
      <c r="V22" s="236"/>
      <c r="W22" s="237"/>
      <c r="X22" s="237"/>
      <c r="Y22" s="237"/>
      <c r="Z22" s="237"/>
      <c r="AA22" s="237"/>
      <c r="AB22" s="237"/>
      <c r="AC22" s="302"/>
      <c r="AD22" s="236"/>
      <c r="AE22" s="237"/>
      <c r="AF22" s="13"/>
      <c r="AG22" s="13"/>
      <c r="AH22" s="237"/>
      <c r="AI22" s="237"/>
      <c r="AJ22" s="31"/>
    </row>
    <row r="23" spans="1:39" customFormat="1" ht="30.75" customHeight="1"/>
    <row r="24" spans="1:39" customFormat="1" ht="30.75" customHeight="1"/>
    <row r="25" spans="1:39" customFormat="1" ht="30.75" customHeight="1"/>
    <row r="26" spans="1:39" customFormat="1" ht="30.75" customHeight="1"/>
    <row r="27" spans="1:39" ht="30" customHeight="1">
      <c r="A27" s="237"/>
      <c r="B27" s="302"/>
      <c r="C27" s="302"/>
      <c r="F27" s="22"/>
      <c r="G27" s="443"/>
      <c r="H27" s="237"/>
      <c r="I27" s="237"/>
      <c r="J27" s="22"/>
      <c r="K27" s="22"/>
      <c r="L27" s="22"/>
      <c r="M27" s="22"/>
      <c r="N27" s="23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237"/>
      <c r="AF27" s="13"/>
      <c r="AG27" s="13"/>
      <c r="AH27" s="237"/>
      <c r="AI27" s="237"/>
      <c r="AJ27" s="13"/>
    </row>
    <row r="28" spans="1:39" ht="30" customHeight="1">
      <c r="A28" s="21" t="s">
        <v>64</v>
      </c>
      <c r="B28" s="443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7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237"/>
      <c r="AF28" s="13"/>
      <c r="AG28" s="13"/>
      <c r="AH28" s="237"/>
      <c r="AI28" s="237"/>
      <c r="AJ28" s="13"/>
    </row>
    <row r="29" spans="1:39" ht="30" customHeight="1">
      <c r="A29" s="21" t="s">
        <v>131</v>
      </c>
      <c r="B29" s="44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7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237"/>
      <c r="AF29" s="13"/>
      <c r="AG29" s="13"/>
      <c r="AH29" s="237"/>
      <c r="AI29" s="237"/>
      <c r="AJ29" s="13"/>
    </row>
    <row r="30" spans="1:39" ht="30" customHeight="1">
      <c r="A30" s="21" t="s">
        <v>68</v>
      </c>
      <c r="B30" s="443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7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 s="237"/>
      <c r="AF30" s="13"/>
      <c r="AG30" s="13"/>
      <c r="AH30" s="237"/>
      <c r="AI30" s="237"/>
      <c r="AJ30" s="13"/>
    </row>
    <row r="31" spans="1:39" ht="30" customHeight="1">
      <c r="A31" s="21" t="s">
        <v>132</v>
      </c>
      <c r="B31" s="443"/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37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237"/>
      <c r="AF31" s="13"/>
      <c r="AG31" s="13"/>
      <c r="AH31" s="237"/>
      <c r="AI31" s="237"/>
      <c r="AJ31" s="13"/>
    </row>
    <row r="32" spans="1:39" ht="26.25">
      <c r="A32" s="21" t="s">
        <v>129</v>
      </c>
      <c r="B32" s="443"/>
      <c r="D32" s="22"/>
      <c r="E32" s="22"/>
      <c r="F32" s="22"/>
      <c r="I32" s="22"/>
      <c r="J32" s="22"/>
      <c r="K32" s="22"/>
      <c r="L32" s="22"/>
      <c r="M32" s="22"/>
      <c r="N32" s="237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 s="237"/>
      <c r="AF32" s="13"/>
      <c r="AG32" s="13"/>
      <c r="AH32" s="237"/>
      <c r="AI32" s="237"/>
      <c r="AJ32" s="13"/>
    </row>
    <row r="33" spans="1:37" ht="26.25">
      <c r="A33" s="21" t="s">
        <v>99</v>
      </c>
      <c r="B33" s="443"/>
      <c r="D33" s="22"/>
      <c r="E33" s="22"/>
      <c r="F33" s="22"/>
      <c r="L33" s="22"/>
      <c r="M33" s="22"/>
      <c r="N33" s="237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237"/>
      <c r="AF33" s="13"/>
      <c r="AG33" s="13"/>
      <c r="AH33" s="237"/>
      <c r="AI33" s="237"/>
      <c r="AJ33" s="13"/>
    </row>
    <row r="34" spans="1:37" ht="18.75">
      <c r="N34" s="237"/>
      <c r="O34" s="237"/>
      <c r="P34" s="237"/>
      <c r="Q34" s="237"/>
      <c r="R34" s="237"/>
      <c r="S34" s="237"/>
      <c r="T34" s="236"/>
      <c r="U34" s="237"/>
      <c r="V34" s="236"/>
      <c r="W34" s="236"/>
      <c r="X34" s="237"/>
      <c r="Y34" s="237"/>
      <c r="Z34" s="237"/>
      <c r="AA34" s="237"/>
      <c r="AB34" s="237"/>
      <c r="AC34" s="237"/>
      <c r="AD34" s="302"/>
      <c r="AE34" s="236"/>
      <c r="AF34" s="237"/>
      <c r="AG34" s="13"/>
      <c r="AH34" s="13"/>
      <c r="AI34" s="237"/>
      <c r="AJ34" s="237"/>
      <c r="AK34" s="31"/>
    </row>
    <row r="35" spans="1:37" ht="18.75">
      <c r="N35" s="237"/>
      <c r="O35" s="237"/>
      <c r="P35" s="237"/>
      <c r="Q35" s="237"/>
      <c r="R35" s="237"/>
      <c r="S35" s="237"/>
      <c r="T35" s="236"/>
      <c r="U35" s="237"/>
      <c r="V35" s="236"/>
      <c r="W35" s="236"/>
      <c r="X35" s="237"/>
      <c r="Y35" s="237"/>
      <c r="Z35" s="237"/>
      <c r="AA35" s="237"/>
      <c r="AB35" s="237"/>
      <c r="AC35" s="237"/>
      <c r="AD35" s="302"/>
      <c r="AE35" s="236"/>
      <c r="AF35" s="237"/>
      <c r="AG35" s="13"/>
      <c r="AH35" s="13"/>
      <c r="AI35" s="237"/>
      <c r="AJ35" s="237"/>
      <c r="AK35" s="31"/>
    </row>
    <row r="36" spans="1:37" ht="18.75">
      <c r="N36" s="237"/>
      <c r="O36" s="237"/>
      <c r="P36" s="237"/>
      <c r="Q36" s="237"/>
      <c r="R36" s="237"/>
      <c r="S36" s="237"/>
      <c r="T36" s="236"/>
      <c r="U36" s="237"/>
      <c r="V36" s="236"/>
      <c r="W36" s="236"/>
      <c r="X36" s="237"/>
      <c r="Y36" s="237"/>
      <c r="Z36" s="237"/>
      <c r="AA36" s="237"/>
      <c r="AB36" s="237"/>
      <c r="AC36" s="237"/>
      <c r="AD36" s="302"/>
      <c r="AE36" s="236"/>
      <c r="AF36" s="237"/>
      <c r="AG36" s="13"/>
      <c r="AH36" s="13"/>
      <c r="AI36" s="237"/>
      <c r="AJ36" s="237"/>
      <c r="AK36" s="31"/>
    </row>
    <row r="37" spans="1:37" ht="26.25">
      <c r="A37" s="237"/>
      <c r="B37" s="302"/>
      <c r="E37" s="22"/>
      <c r="F37" s="22"/>
      <c r="N37" s="237"/>
      <c r="O37" s="237"/>
      <c r="P37" s="237"/>
      <c r="Q37" s="237"/>
      <c r="R37" s="237"/>
      <c r="S37" s="237"/>
      <c r="T37" s="236"/>
      <c r="U37" s="237"/>
      <c r="V37" s="236"/>
      <c r="W37" s="236"/>
      <c r="X37" s="237"/>
      <c r="Y37" s="237"/>
      <c r="Z37" s="237"/>
      <c r="AA37" s="237"/>
      <c r="AB37" s="237"/>
      <c r="AC37" s="237"/>
      <c r="AD37" s="302"/>
      <c r="AE37" s="236"/>
      <c r="AF37" s="237"/>
      <c r="AG37" s="13"/>
      <c r="AH37" s="13"/>
      <c r="AI37" s="237"/>
      <c r="AJ37" s="237"/>
      <c r="AK37" s="31"/>
    </row>
    <row r="38" spans="1:37" ht="26.25">
      <c r="A38" s="237"/>
      <c r="B38" s="302"/>
      <c r="E38" s="22"/>
      <c r="F38" s="22"/>
      <c r="N38" s="237"/>
      <c r="O38" s="237"/>
      <c r="P38" s="237"/>
      <c r="Q38" s="237"/>
      <c r="R38" s="237"/>
      <c r="S38" s="237"/>
      <c r="T38" s="236"/>
      <c r="U38" s="237"/>
      <c r="V38" s="236"/>
      <c r="W38" s="236"/>
      <c r="X38" s="237"/>
      <c r="Y38" s="237"/>
      <c r="Z38" s="237"/>
      <c r="AA38" s="237"/>
      <c r="AB38" s="237"/>
      <c r="AC38" s="237"/>
      <c r="AD38" s="302"/>
      <c r="AE38" s="236"/>
      <c r="AF38" s="237"/>
      <c r="AG38" s="13"/>
      <c r="AH38" s="13"/>
      <c r="AI38" s="237"/>
      <c r="AJ38" s="237"/>
      <c r="AK38" s="31"/>
    </row>
    <row r="39" spans="1:37" ht="26.25">
      <c r="A39" s="237"/>
      <c r="B39" s="302"/>
      <c r="E39" s="22"/>
      <c r="F39" s="22"/>
      <c r="N39" s="237"/>
      <c r="O39" s="237"/>
      <c r="P39" s="237"/>
      <c r="Q39" s="237"/>
      <c r="R39" s="237"/>
      <c r="S39" s="237"/>
      <c r="T39" s="236"/>
      <c r="U39" s="237"/>
      <c r="V39" s="236"/>
      <c r="W39" s="236"/>
      <c r="X39" s="237"/>
      <c r="Y39" s="237"/>
      <c r="Z39" s="237"/>
      <c r="AA39" s="237"/>
      <c r="AB39" s="237"/>
      <c r="AC39" s="237"/>
      <c r="AD39" s="302"/>
      <c r="AE39" s="236"/>
      <c r="AF39" s="237"/>
      <c r="AG39" s="13"/>
      <c r="AH39" s="13"/>
      <c r="AI39" s="237"/>
      <c r="AJ39" s="237"/>
      <c r="AK39" s="31"/>
    </row>
    <row r="40" spans="1:37" ht="26.25">
      <c r="A40" s="237"/>
      <c r="B40" s="302"/>
      <c r="E40" s="22"/>
      <c r="F40" s="22"/>
      <c r="N40" s="237"/>
      <c r="O40" s="237"/>
      <c r="P40" s="237"/>
      <c r="Q40" s="237"/>
      <c r="R40" s="237"/>
      <c r="S40" s="237"/>
      <c r="T40" s="236"/>
      <c r="U40" s="237"/>
      <c r="V40" s="236"/>
      <c r="W40" s="236"/>
      <c r="X40" s="237"/>
      <c r="Y40" s="237"/>
      <c r="Z40" s="237"/>
      <c r="AA40" s="237"/>
      <c r="AB40" s="237"/>
      <c r="AC40" s="237"/>
      <c r="AD40" s="302"/>
      <c r="AE40" s="236"/>
      <c r="AF40" s="237"/>
      <c r="AG40" s="13"/>
      <c r="AH40" s="13"/>
      <c r="AI40" s="237"/>
      <c r="AJ40" s="237"/>
      <c r="AK40" s="31"/>
    </row>
    <row r="41" spans="1:37" ht="26.25">
      <c r="A41" s="237"/>
      <c r="B41" s="302"/>
      <c r="E41" s="22"/>
      <c r="F41" s="22"/>
      <c r="N41" s="237"/>
      <c r="O41" s="237"/>
      <c r="P41" s="237"/>
      <c r="Q41" s="237"/>
      <c r="R41" s="237"/>
      <c r="S41" s="237"/>
      <c r="T41" s="236"/>
      <c r="U41" s="237"/>
      <c r="V41" s="236"/>
      <c r="W41" s="236"/>
      <c r="X41" s="237"/>
      <c r="Y41" s="237"/>
      <c r="Z41" s="237"/>
      <c r="AA41" s="237"/>
      <c r="AB41" s="237"/>
      <c r="AC41" s="237"/>
      <c r="AD41" s="302"/>
      <c r="AE41" s="236"/>
      <c r="AF41" s="237"/>
      <c r="AG41" s="13"/>
      <c r="AH41" s="13"/>
      <c r="AI41" s="237"/>
      <c r="AJ41" s="237"/>
      <c r="AK41" s="31"/>
    </row>
    <row r="42" spans="1:37" ht="26.25">
      <c r="A42" s="237"/>
      <c r="B42" s="302"/>
      <c r="E42" s="22"/>
      <c r="N42" s="237"/>
      <c r="O42" s="237"/>
      <c r="P42" s="237"/>
      <c r="Q42" s="237"/>
      <c r="R42" s="237"/>
      <c r="S42" s="237"/>
      <c r="T42" s="236"/>
      <c r="U42" s="237"/>
      <c r="V42" s="236"/>
      <c r="W42" s="236"/>
      <c r="X42" s="237"/>
      <c r="Y42" s="237"/>
      <c r="Z42" s="237"/>
      <c r="AA42" s="237"/>
      <c r="AB42" s="237"/>
      <c r="AC42" s="237"/>
      <c r="AD42" s="302"/>
      <c r="AE42" s="236"/>
      <c r="AF42" s="237"/>
      <c r="AG42" s="13"/>
      <c r="AH42" s="13"/>
      <c r="AI42" s="237"/>
      <c r="AJ42" s="237"/>
      <c r="AK42" s="31"/>
    </row>
    <row r="43" spans="1:37" ht="18.75">
      <c r="A43" s="237"/>
      <c r="B43" s="302"/>
      <c r="N43" s="237"/>
      <c r="O43" s="237"/>
      <c r="P43" s="237"/>
      <c r="Q43" s="237"/>
      <c r="R43" s="237"/>
      <c r="S43" s="237"/>
      <c r="T43" s="236"/>
      <c r="U43" s="237"/>
      <c r="V43" s="236"/>
      <c r="W43" s="236"/>
      <c r="X43" s="237"/>
      <c r="Y43" s="237"/>
      <c r="Z43" s="237"/>
      <c r="AA43" s="237"/>
      <c r="AB43" s="237"/>
      <c r="AC43" s="237"/>
      <c r="AD43" s="302"/>
      <c r="AE43" s="236"/>
      <c r="AF43" s="237"/>
      <c r="AG43" s="13"/>
      <c r="AH43" s="13"/>
      <c r="AI43" s="237"/>
      <c r="AJ43" s="237"/>
      <c r="AK43" s="31"/>
    </row>
    <row r="44" spans="1:37" ht="18.75">
      <c r="A44" s="237"/>
      <c r="B44" s="302"/>
      <c r="N44" s="237"/>
      <c r="O44" s="237"/>
      <c r="P44" s="237"/>
      <c r="Q44" s="237"/>
      <c r="R44" s="237"/>
      <c r="S44" s="237"/>
      <c r="T44" s="236"/>
      <c r="U44" s="237"/>
      <c r="V44" s="236"/>
      <c r="W44" s="236"/>
      <c r="X44" s="237"/>
      <c r="Y44" s="237"/>
      <c r="Z44" s="237"/>
      <c r="AA44" s="237"/>
      <c r="AB44" s="237"/>
      <c r="AC44" s="237"/>
      <c r="AD44" s="302"/>
      <c r="AE44" s="236"/>
      <c r="AF44" s="237"/>
      <c r="AG44" s="13"/>
      <c r="AH44" s="13"/>
      <c r="AI44" s="237"/>
      <c r="AJ44" s="237"/>
      <c r="AK44" s="31"/>
    </row>
    <row r="45" spans="1:37" ht="18.75">
      <c r="A45" s="237"/>
      <c r="B45" s="302"/>
      <c r="N45" s="237"/>
      <c r="O45" s="237"/>
      <c r="P45" s="237"/>
      <c r="Q45" s="237"/>
      <c r="R45" s="237"/>
      <c r="S45" s="237"/>
      <c r="T45" s="236"/>
      <c r="U45" s="237"/>
      <c r="V45" s="236"/>
      <c r="W45" s="236"/>
      <c r="X45" s="237"/>
      <c r="Y45" s="237"/>
      <c r="Z45" s="237"/>
      <c r="AA45" s="237"/>
      <c r="AB45" s="237"/>
      <c r="AC45" s="237"/>
      <c r="AD45" s="302"/>
      <c r="AE45" s="236"/>
      <c r="AF45" s="237"/>
      <c r="AG45" s="13"/>
      <c r="AH45" s="13"/>
      <c r="AI45" s="237"/>
      <c r="AJ45" s="237"/>
      <c r="AK45" s="31"/>
    </row>
    <row r="46" spans="1:37" ht="18.75">
      <c r="A46" s="237"/>
      <c r="B46" s="302"/>
      <c r="N46" s="237"/>
      <c r="O46" s="237"/>
      <c r="P46" s="237"/>
      <c r="Q46" s="237"/>
      <c r="R46" s="237"/>
      <c r="S46" s="237"/>
      <c r="T46" s="236"/>
      <c r="U46" s="237"/>
      <c r="V46" s="236"/>
      <c r="W46" s="236"/>
      <c r="X46" s="237"/>
      <c r="Y46" s="237"/>
      <c r="Z46" s="237"/>
      <c r="AA46" s="237"/>
      <c r="AB46" s="237"/>
      <c r="AC46" s="237"/>
      <c r="AD46" s="302"/>
      <c r="AE46" s="236"/>
      <c r="AF46" s="237"/>
      <c r="AG46" s="13"/>
      <c r="AH46" s="13"/>
      <c r="AI46" s="237"/>
      <c r="AJ46" s="237"/>
      <c r="AK46" s="31"/>
    </row>
    <row r="47" spans="1:37" ht="18.75">
      <c r="A47" s="237"/>
      <c r="B47" s="302"/>
      <c r="N47" s="237"/>
      <c r="O47" s="237"/>
      <c r="P47" s="237"/>
      <c r="Q47" s="237"/>
      <c r="R47" s="237"/>
      <c r="S47" s="237"/>
      <c r="T47" s="236"/>
      <c r="U47" s="237"/>
      <c r="V47" s="236"/>
      <c r="W47" s="236"/>
      <c r="X47" s="237"/>
      <c r="Y47" s="237"/>
      <c r="Z47" s="237"/>
      <c r="AA47" s="237"/>
      <c r="AB47" s="237"/>
      <c r="AC47" s="237"/>
      <c r="AD47" s="302"/>
      <c r="AE47" s="236"/>
      <c r="AF47" s="237"/>
      <c r="AG47" s="13"/>
      <c r="AH47" s="13"/>
      <c r="AI47" s="237"/>
      <c r="AJ47" s="237"/>
      <c r="AK47" s="31"/>
    </row>
    <row r="48" spans="1:37" ht="18.75">
      <c r="A48" s="237"/>
      <c r="B48" s="302"/>
      <c r="N48" s="237"/>
      <c r="O48" s="237"/>
      <c r="P48" s="237"/>
      <c r="Q48" s="237"/>
      <c r="R48" s="237"/>
      <c r="S48" s="237"/>
      <c r="T48" s="236"/>
      <c r="U48" s="237"/>
      <c r="V48" s="236"/>
      <c r="W48" s="236"/>
      <c r="X48" s="237"/>
      <c r="Y48" s="237"/>
      <c r="Z48" s="237"/>
      <c r="AA48" s="237"/>
      <c r="AB48" s="237"/>
      <c r="AC48" s="237"/>
      <c r="AD48" s="302"/>
      <c r="AE48" s="236"/>
      <c r="AF48" s="237"/>
      <c r="AG48" s="13"/>
      <c r="AH48" s="13"/>
      <c r="AI48" s="237"/>
      <c r="AJ48" s="237"/>
      <c r="AK48" s="31"/>
    </row>
    <row r="49" spans="1:37" ht="18.75">
      <c r="A49" s="237"/>
      <c r="B49" s="302"/>
      <c r="N49" s="237"/>
      <c r="O49" s="237"/>
      <c r="P49" s="237"/>
      <c r="Q49" s="237"/>
      <c r="R49" s="237"/>
      <c r="S49" s="237"/>
      <c r="T49" s="236"/>
      <c r="U49" s="237"/>
      <c r="V49" s="236"/>
      <c r="W49" s="236"/>
      <c r="X49" s="237"/>
      <c r="Y49" s="237"/>
      <c r="Z49" s="237"/>
      <c r="AA49" s="237"/>
      <c r="AB49" s="237"/>
      <c r="AC49" s="237"/>
      <c r="AD49" s="302"/>
      <c r="AE49" s="236"/>
      <c r="AF49" s="237"/>
      <c r="AG49" s="13"/>
      <c r="AH49" s="13"/>
      <c r="AI49" s="237"/>
      <c r="AJ49" s="237"/>
      <c r="AK49" s="31"/>
    </row>
    <row r="50" spans="1:37" ht="18.75">
      <c r="A50" s="237"/>
      <c r="B50" s="302"/>
      <c r="N50" s="237"/>
      <c r="O50" s="237"/>
      <c r="W50" s="236"/>
      <c r="X50" s="237"/>
      <c r="Y50" s="237"/>
      <c r="Z50" s="237"/>
      <c r="AA50" s="237"/>
      <c r="AB50" s="237"/>
      <c r="AC50" s="237"/>
      <c r="AD50" s="302"/>
      <c r="AE50" s="236"/>
      <c r="AF50" s="237"/>
      <c r="AG50" s="13"/>
      <c r="AH50" s="13"/>
      <c r="AI50" s="237"/>
      <c r="AJ50" s="237"/>
      <c r="AK50" s="31"/>
    </row>
    <row r="51" spans="1:37" ht="18.75">
      <c r="A51" s="237"/>
      <c r="B51" s="302"/>
      <c r="N51" s="237"/>
      <c r="O51" s="237"/>
      <c r="AC51" s="237"/>
      <c r="AD51" s="302"/>
      <c r="AE51" s="236"/>
      <c r="AF51" s="237"/>
      <c r="AG51" s="13"/>
      <c r="AH51" s="13"/>
      <c r="AI51" s="237"/>
      <c r="AJ51" s="237"/>
      <c r="AK51" s="31"/>
    </row>
    <row r="52" spans="1:37" ht="18.75">
      <c r="A52" s="237"/>
      <c r="B52" s="302"/>
    </row>
    <row r="53" spans="1:37" ht="18.75">
      <c r="A53" s="237"/>
      <c r="B53" s="302"/>
    </row>
  </sheetData>
  <sheetProtection sheet="1" objects="1" scenarios="1" formatCells="0" formatColumns="0" formatRows="0" insertColumns="0" insertRows="0" insertHyperlinks="0" deleteColumns="0" deleteRows="0" sort="0"/>
  <mergeCells count="27">
    <mergeCell ref="AI3:AM3"/>
    <mergeCell ref="A1:C1"/>
    <mergeCell ref="I1:K1"/>
    <mergeCell ref="H15:H16"/>
    <mergeCell ref="H17:H18"/>
    <mergeCell ref="N5:N6"/>
    <mergeCell ref="N7:N8"/>
    <mergeCell ref="N9:N10"/>
    <mergeCell ref="N11:N12"/>
    <mergeCell ref="N13:N14"/>
    <mergeCell ref="N15:N16"/>
    <mergeCell ref="N17:N18"/>
    <mergeCell ref="H5:H6"/>
    <mergeCell ref="AB3:AD3"/>
    <mergeCell ref="H7:H8"/>
    <mergeCell ref="T17:T18"/>
    <mergeCell ref="T5:T6"/>
    <mergeCell ref="T7:T8"/>
    <mergeCell ref="T9:T10"/>
    <mergeCell ref="T11:T12"/>
    <mergeCell ref="T13:T14"/>
    <mergeCell ref="T15:T16"/>
    <mergeCell ref="H9:H10"/>
    <mergeCell ref="H11:H12"/>
    <mergeCell ref="H13:H14"/>
    <mergeCell ref="C21:D21"/>
    <mergeCell ref="C22:D22"/>
  </mergeCells>
  <conditionalFormatting sqref="K5:K6">
    <cfRule type="iconSet" priority="151">
      <iconSet>
        <cfvo type="percent" val="0"/>
        <cfvo type="percent" val="12"/>
        <cfvo type="percent" val="13"/>
      </iconSet>
    </cfRule>
    <cfRule type="duplicateValues" dxfId="566" priority="152"/>
  </conditionalFormatting>
  <conditionalFormatting sqref="K7:K8">
    <cfRule type="iconSet" priority="149">
      <iconSet>
        <cfvo type="percent" val="0"/>
        <cfvo type="percent" val="12"/>
        <cfvo type="percent" val="13"/>
      </iconSet>
    </cfRule>
    <cfRule type="duplicateValues" dxfId="565" priority="150"/>
  </conditionalFormatting>
  <conditionalFormatting sqref="K9:K10">
    <cfRule type="iconSet" priority="147">
      <iconSet>
        <cfvo type="percent" val="0"/>
        <cfvo type="percent" val="12"/>
        <cfvo type="percent" val="13"/>
      </iconSet>
    </cfRule>
    <cfRule type="duplicateValues" dxfId="564" priority="148"/>
  </conditionalFormatting>
  <conditionalFormatting sqref="K11:K12">
    <cfRule type="iconSet" priority="145">
      <iconSet>
        <cfvo type="percent" val="0"/>
        <cfvo type="percent" val="12"/>
        <cfvo type="percent" val="13"/>
      </iconSet>
    </cfRule>
    <cfRule type="duplicateValues" dxfId="563" priority="146"/>
  </conditionalFormatting>
  <conditionalFormatting sqref="K13:K14">
    <cfRule type="iconSet" priority="143">
      <iconSet>
        <cfvo type="percent" val="0"/>
        <cfvo type="percent" val="12"/>
        <cfvo type="percent" val="13"/>
      </iconSet>
    </cfRule>
    <cfRule type="duplicateValues" dxfId="562" priority="144"/>
  </conditionalFormatting>
  <conditionalFormatting sqref="K15:K16">
    <cfRule type="iconSet" priority="141">
      <iconSet>
        <cfvo type="percent" val="0"/>
        <cfvo type="percent" val="12"/>
        <cfvo type="percent" val="13"/>
      </iconSet>
    </cfRule>
    <cfRule type="duplicateValues" dxfId="561" priority="142"/>
  </conditionalFormatting>
  <conditionalFormatting sqref="K17:K18">
    <cfRule type="iconSet" priority="139">
      <iconSet>
        <cfvo type="percent" val="0"/>
        <cfvo type="percent" val="12"/>
        <cfvo type="percent" val="13"/>
      </iconSet>
    </cfRule>
    <cfRule type="duplicateValues" dxfId="560" priority="140"/>
  </conditionalFormatting>
  <conditionalFormatting sqref="Q5:Q6">
    <cfRule type="iconSet" priority="137">
      <iconSet>
        <cfvo type="percent" val="0"/>
        <cfvo type="percent" val="12"/>
        <cfvo type="percent" val="13"/>
      </iconSet>
    </cfRule>
    <cfRule type="duplicateValues" dxfId="559" priority="138"/>
  </conditionalFormatting>
  <conditionalFormatting sqref="Q7:Q8">
    <cfRule type="iconSet" priority="135">
      <iconSet>
        <cfvo type="percent" val="0"/>
        <cfvo type="percent" val="12"/>
        <cfvo type="percent" val="13"/>
      </iconSet>
    </cfRule>
    <cfRule type="duplicateValues" dxfId="558" priority="136"/>
  </conditionalFormatting>
  <conditionalFormatting sqref="Q9:Q10">
    <cfRule type="iconSet" priority="133">
      <iconSet>
        <cfvo type="percent" val="0"/>
        <cfvo type="percent" val="12"/>
        <cfvo type="percent" val="13"/>
      </iconSet>
    </cfRule>
    <cfRule type="duplicateValues" dxfId="557" priority="134"/>
  </conditionalFormatting>
  <conditionalFormatting sqref="Q11:Q12">
    <cfRule type="iconSet" priority="131">
      <iconSet>
        <cfvo type="percent" val="0"/>
        <cfvo type="percent" val="12"/>
        <cfvo type="percent" val="13"/>
      </iconSet>
    </cfRule>
    <cfRule type="duplicateValues" dxfId="556" priority="132"/>
  </conditionalFormatting>
  <conditionalFormatting sqref="Q13:Q14">
    <cfRule type="iconSet" priority="129">
      <iconSet>
        <cfvo type="percent" val="0"/>
        <cfvo type="percent" val="12"/>
        <cfvo type="percent" val="13"/>
      </iconSet>
    </cfRule>
    <cfRule type="duplicateValues" dxfId="555" priority="130"/>
  </conditionalFormatting>
  <conditionalFormatting sqref="Q15:Q16">
    <cfRule type="iconSet" priority="127">
      <iconSet>
        <cfvo type="percent" val="0"/>
        <cfvo type="percent" val="12"/>
        <cfvo type="percent" val="13"/>
      </iconSet>
    </cfRule>
    <cfRule type="duplicateValues" dxfId="554" priority="128"/>
  </conditionalFormatting>
  <conditionalFormatting sqref="Q17:Q18">
    <cfRule type="iconSet" priority="125">
      <iconSet>
        <cfvo type="percent" val="0"/>
        <cfvo type="percent" val="12"/>
        <cfvo type="percent" val="13"/>
      </iconSet>
    </cfRule>
    <cfRule type="duplicateValues" dxfId="553" priority="126"/>
  </conditionalFormatting>
  <conditionalFormatting sqref="W5:W6">
    <cfRule type="iconSet" priority="123">
      <iconSet>
        <cfvo type="percent" val="0"/>
        <cfvo type="percent" val="12"/>
        <cfvo type="percent" val="13"/>
      </iconSet>
    </cfRule>
    <cfRule type="duplicateValues" dxfId="552" priority="124"/>
  </conditionalFormatting>
  <conditionalFormatting sqref="W7:W8">
    <cfRule type="iconSet" priority="121">
      <iconSet>
        <cfvo type="percent" val="0"/>
        <cfvo type="percent" val="12"/>
        <cfvo type="percent" val="13"/>
      </iconSet>
    </cfRule>
    <cfRule type="duplicateValues" dxfId="551" priority="122"/>
  </conditionalFormatting>
  <conditionalFormatting sqref="W9:W10">
    <cfRule type="iconSet" priority="119">
      <iconSet>
        <cfvo type="percent" val="0"/>
        <cfvo type="percent" val="12"/>
        <cfvo type="percent" val="13"/>
      </iconSet>
    </cfRule>
    <cfRule type="duplicateValues" dxfId="550" priority="120"/>
  </conditionalFormatting>
  <conditionalFormatting sqref="W11:W12">
    <cfRule type="iconSet" priority="117">
      <iconSet>
        <cfvo type="percent" val="0"/>
        <cfvo type="percent" val="12"/>
        <cfvo type="percent" val="13"/>
      </iconSet>
    </cfRule>
    <cfRule type="duplicateValues" dxfId="549" priority="118"/>
  </conditionalFormatting>
  <conditionalFormatting sqref="W13:W14">
    <cfRule type="iconSet" priority="115">
      <iconSet>
        <cfvo type="percent" val="0"/>
        <cfvo type="percent" val="12"/>
        <cfvo type="percent" val="13"/>
      </iconSet>
    </cfRule>
    <cfRule type="duplicateValues" dxfId="548" priority="116"/>
  </conditionalFormatting>
  <conditionalFormatting sqref="W15:W16">
    <cfRule type="iconSet" priority="113">
      <iconSet>
        <cfvo type="percent" val="0"/>
        <cfvo type="percent" val="12"/>
        <cfvo type="percent" val="13"/>
      </iconSet>
    </cfRule>
    <cfRule type="duplicateValues" dxfId="547" priority="114"/>
  </conditionalFormatting>
  <conditionalFormatting sqref="W17:W18">
    <cfRule type="iconSet" priority="111">
      <iconSet>
        <cfvo type="percent" val="0"/>
        <cfvo type="percent" val="12"/>
        <cfvo type="percent" val="13"/>
      </iconSet>
    </cfRule>
    <cfRule type="duplicateValues" dxfId="546" priority="112"/>
  </conditionalFormatting>
  <conditionalFormatting sqref="AI5:AI18">
    <cfRule type="duplicateValues" dxfId="545" priority="110"/>
  </conditionalFormatting>
  <conditionalFormatting sqref="AL19 AC19 R19 X19 L19:M19">
    <cfRule type="colorScale" priority="109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0 AC20 R20 X20 L20:M20">
    <cfRule type="containsText" dxfId="544" priority="107" operator="containsText" text="OK">
      <formula>NOT(ISERROR(SEARCH("OK",L20)))</formula>
    </cfRule>
    <cfRule type="containsText" dxfId="543" priority="108" operator="containsText" text="ERREUR">
      <formula>NOT(ISERROR(SEARCH("ERREUR",L20)))</formula>
    </cfRule>
  </conditionalFormatting>
  <conditionalFormatting sqref="AI6:AI18">
    <cfRule type="duplicateValues" dxfId="542" priority="100"/>
  </conditionalFormatting>
  <conditionalFormatting sqref="AI6:AI18">
    <cfRule type="duplicateValues" dxfId="541" priority="97"/>
    <cfRule type="duplicateValues" dxfId="540" priority="98"/>
  </conditionalFormatting>
  <conditionalFormatting sqref="AI6 AI8 AI10 AI12 AI14 AI16 AI18">
    <cfRule type="duplicateValues" dxfId="539" priority="41"/>
  </conditionalFormatting>
  <conditionalFormatting sqref="AI6 AI8 AI10 AI12 AI14 AI16 AI18">
    <cfRule type="duplicateValues" dxfId="538" priority="39"/>
    <cfRule type="duplicateValues" dxfId="537" priority="40"/>
  </conditionalFormatting>
  <conditionalFormatting sqref="O12:O18">
    <cfRule type="duplicateValues" dxfId="536" priority="1"/>
  </conditionalFormatting>
  <pageMargins left="0.2" right="0.18" top="0.22" bottom="0.28999999999999998" header="0.1" footer="0.21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FF"/>
  </sheetPr>
  <dimension ref="A1:AR55"/>
  <sheetViews>
    <sheetView zoomScale="60" zoomScaleNormal="60" workbookViewId="0">
      <selection activeCell="I19" sqref="I19"/>
    </sheetView>
  </sheetViews>
  <sheetFormatPr baseColWidth="10" defaultRowHeight="18.75"/>
  <cols>
    <col min="1" max="1" width="7.5703125" style="237" customWidth="1"/>
    <col min="2" max="2" width="7.5703125" style="275" customWidth="1"/>
    <col min="3" max="3" width="30.85546875" style="23" customWidth="1"/>
    <col min="4" max="4" width="25.5703125" style="237" customWidth="1"/>
    <col min="5" max="5" width="12.5703125" style="237" customWidth="1"/>
    <col min="6" max="6" width="5" style="237" customWidth="1"/>
    <col min="7" max="7" width="6.7109375" style="443" customWidth="1"/>
    <col min="8" max="8" width="7.5703125" style="237" customWidth="1"/>
    <col min="9" max="9" width="30.85546875" style="237" customWidth="1"/>
    <col min="10" max="10" width="9.5703125" style="237" hidden="1" customWidth="1"/>
    <col min="11" max="11" width="9.5703125" style="237" customWidth="1"/>
    <col min="12" max="12" width="7.28515625" style="237" hidden="1" customWidth="1"/>
    <col min="13" max="13" width="5.5703125" style="237" customWidth="1"/>
    <col min="14" max="14" width="6.42578125" style="237" customWidth="1"/>
    <col min="15" max="15" width="30.85546875" style="237" customWidth="1"/>
    <col min="16" max="16" width="8" style="237" hidden="1" customWidth="1"/>
    <col min="17" max="17" width="9.5703125" style="237" customWidth="1"/>
    <col min="18" max="18" width="8.42578125" style="237" hidden="1" customWidth="1"/>
    <col min="19" max="19" width="6.28515625" style="237" customWidth="1"/>
    <col min="20" max="20" width="7.5703125" style="237" customWidth="1"/>
    <col min="21" max="21" width="31.140625" style="237" customWidth="1"/>
    <col min="22" max="22" width="9.140625" style="236" hidden="1" customWidth="1"/>
    <col min="23" max="23" width="9.7109375" style="237" customWidth="1"/>
    <col min="24" max="24" width="8.85546875" style="237" hidden="1" customWidth="1"/>
    <col min="25" max="25" width="7.42578125" style="236" customWidth="1"/>
    <col min="26" max="26" width="7.85546875" style="236" customWidth="1"/>
    <col min="27" max="27" width="31.42578125" style="237" customWidth="1"/>
    <col min="28" max="29" width="11.42578125" style="237" customWidth="1"/>
    <col min="30" max="30" width="11.42578125" style="298" customWidth="1"/>
    <col min="31" max="31" width="9.42578125" style="443" customWidth="1"/>
    <col min="32" max="32" width="11" style="236" customWidth="1"/>
    <col min="33" max="33" width="12.140625" style="237" customWidth="1"/>
    <col min="34" max="34" width="16" style="237" customWidth="1"/>
    <col min="35" max="35" width="12.42578125" style="237" customWidth="1"/>
    <col min="36" max="36" width="32.5703125" style="13" customWidth="1"/>
    <col min="37" max="37" width="13.140625" style="237" customWidth="1"/>
    <col min="38" max="38" width="10.140625" style="237" customWidth="1"/>
    <col min="39" max="39" width="12.140625" style="90" customWidth="1"/>
    <col min="40" max="40" width="11.85546875" style="90" customWidth="1"/>
    <col min="41" max="41" width="12.28515625" style="90" customWidth="1"/>
    <col min="42" max="42" width="12" style="90" customWidth="1"/>
    <col min="43" max="44" width="11.42578125" style="90"/>
    <col min="45" max="16384" width="11.42578125" style="237"/>
  </cols>
  <sheetData>
    <row r="1" spans="1:44" ht="58.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</row>
    <row r="2" spans="1:44" s="443" customFormat="1" ht="37.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V2" s="444"/>
      <c r="Y2" s="444"/>
      <c r="Z2" s="444"/>
      <c r="AF2" s="444"/>
      <c r="AJ2" s="13"/>
      <c r="AM2" s="90"/>
      <c r="AN2" s="90"/>
      <c r="AO2" s="90"/>
      <c r="AP2" s="90"/>
      <c r="AQ2" s="90"/>
      <c r="AR2" s="90"/>
    </row>
    <row r="3" spans="1:44" ht="30" customHeight="1" thickBot="1">
      <c r="A3" s="2"/>
      <c r="B3" s="2"/>
      <c r="C3" s="3"/>
      <c r="D3" s="3"/>
      <c r="E3" s="440" t="s">
        <v>16</v>
      </c>
      <c r="F3" s="3"/>
      <c r="H3" s="443"/>
      <c r="I3" s="11" t="s">
        <v>6</v>
      </c>
      <c r="M3" s="12"/>
      <c r="N3" s="12"/>
      <c r="O3" s="11" t="s">
        <v>7</v>
      </c>
      <c r="S3" s="236"/>
      <c r="T3" s="12"/>
      <c r="U3" s="11" t="s">
        <v>8</v>
      </c>
      <c r="V3" s="27"/>
      <c r="Y3" s="237"/>
      <c r="Z3" s="237"/>
      <c r="AA3" s="90"/>
      <c r="AB3" s="496" t="s">
        <v>22</v>
      </c>
      <c r="AC3" s="497"/>
      <c r="AD3" s="498"/>
      <c r="AE3"/>
      <c r="AF3" s="91"/>
      <c r="AG3" s="91"/>
      <c r="AH3" s="89"/>
      <c r="AI3" s="493" t="s">
        <v>13</v>
      </c>
      <c r="AJ3" s="494"/>
      <c r="AK3" s="494"/>
      <c r="AL3" s="494"/>
      <c r="AM3" s="495"/>
    </row>
    <row r="4" spans="1:44" ht="30" customHeight="1" thickBot="1">
      <c r="A4" s="4"/>
      <c r="B4" s="296" t="s">
        <v>130</v>
      </c>
      <c r="C4" s="476" t="s">
        <v>125</v>
      </c>
      <c r="D4" s="16" t="s">
        <v>15</v>
      </c>
      <c r="E4" s="433" t="s">
        <v>78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37"/>
      <c r="Z4" s="237"/>
      <c r="AA4" s="316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235"/>
      <c r="AH4" s="305" t="s">
        <v>21</v>
      </c>
      <c r="AI4" s="320" t="s">
        <v>17</v>
      </c>
      <c r="AJ4" s="316" t="s">
        <v>1</v>
      </c>
      <c r="AK4" s="314" t="s">
        <v>2</v>
      </c>
      <c r="AL4" s="315" t="s">
        <v>3</v>
      </c>
      <c r="AM4" s="309" t="s">
        <v>12</v>
      </c>
    </row>
    <row r="5" spans="1:44" ht="30" customHeight="1">
      <c r="A5" s="6">
        <v>1</v>
      </c>
      <c r="B5" s="265"/>
      <c r="C5" s="265"/>
      <c r="D5" s="266"/>
      <c r="E5" s="434"/>
      <c r="F5" s="90"/>
      <c r="G5" s="437">
        <v>1</v>
      </c>
      <c r="H5" s="503">
        <v>1</v>
      </c>
      <c r="I5" s="45" t="str">
        <f t="shared" ref="I5:I20" si="0">IF(ISNA(MATCH(G5,$E$5:$E$20,0)),"",INDEX($C$5:$C$20,MATCH(G5,$E$5:$E$20,0)))</f>
        <v/>
      </c>
      <c r="J5" s="45">
        <f>IF(K5+K6=0,0,IF(K5=K6,2,IF(K5&lt;K6,1,3)))</f>
        <v>0</v>
      </c>
      <c r="K5" s="150"/>
      <c r="L5" s="45">
        <f>SUM(K5-K6)</f>
        <v>0</v>
      </c>
      <c r="M5" s="1"/>
      <c r="N5" s="491">
        <v>8</v>
      </c>
      <c r="O5" s="25" t="str">
        <f>IF(K5=K6," ",IF(K5&gt;K6,I5,I6))</f>
        <v xml:space="preserve"> </v>
      </c>
      <c r="P5" s="45">
        <f>IF(Q5+Q6=0,0,IF(Q5=Q6,2,IF(Q5&lt;Q6,1,3)))</f>
        <v>0</v>
      </c>
      <c r="Q5" s="150"/>
      <c r="R5" s="8">
        <f>SUM(Q5-Q6)</f>
        <v>0</v>
      </c>
      <c r="S5" s="1"/>
      <c r="T5" s="491">
        <v>4</v>
      </c>
      <c r="U5" s="28" t="str">
        <f>IF(Q5=Q6," ",IF(Q5&gt;Q6,O5,O6))</f>
        <v xml:space="preserve"> </v>
      </c>
      <c r="V5" s="40">
        <f>IF(W5+W6=0,0,IF(W5=W6,2,IF(W5&lt;W6,1,3)))</f>
        <v>0</v>
      </c>
      <c r="W5" s="150"/>
      <c r="X5" s="8">
        <f>SUM(W5-W6)</f>
        <v>0</v>
      </c>
      <c r="Y5" s="237"/>
      <c r="Z5" s="14">
        <v>1</v>
      </c>
      <c r="AA5" s="154" t="str">
        <f t="shared" ref="AA5:AA20" si="1">+I5</f>
        <v/>
      </c>
      <c r="AB5" s="260">
        <f t="shared" ref="AB5:AB20" si="2">SUM(IFERROR(VLOOKUP(AA5,I$5:L$20,2,0),0),IFERROR(VLOOKUP(AA5,O$5:R$20,2,0),0),IFERROR(VLOOKUP(AA5,U$5:X$20,2,0),0))</f>
        <v>0</v>
      </c>
      <c r="AC5" s="260">
        <f t="shared" ref="AC5:AC20" si="3">SUM(IFERROR(VLOOKUP(AA5,I$5:L$20,4,0),0),IFERROR(VLOOKUP(AA5,O$5:R$20,4,0),0),IFERROR(VLOOKUP(AA5,U$5:X$20,4,0),0))</f>
        <v>0</v>
      </c>
      <c r="AD5" s="471">
        <f t="shared" ref="AD5:AD20" si="4">SUM(IFERROR(VLOOKUP(AA5,I$5:L$20,3,0),0),IFERROR(VLOOKUP(AA5,O$5:R$20,3,0),0),IFERROR(VLOOKUP(AA5,U$5:X$20,3,0),0))</f>
        <v>0</v>
      </c>
      <c r="AE5"/>
      <c r="AF5" s="256" t="str">
        <f>IF(OR(AA5="",AB5="",AC5=""),"",RANK(AB5,$AB$5:$AB$20)+SUM(-AC5/100)-(+AD5/10000)+COUNTIF(AA$5:AA$20,"&lt;="&amp;AA5+1)/1000000+ROW()/100000000)</f>
        <v/>
      </c>
      <c r="AG5" s="32"/>
      <c r="AH5" s="68" t="str">
        <f>IF(AA5="","",SMALL(AF$5:AF$20,ROWS(AB$5:AB5)))</f>
        <v/>
      </c>
      <c r="AI5" s="84" t="str">
        <f>IF(AH5="","",1)</f>
        <v/>
      </c>
      <c r="AJ5" s="321" t="str">
        <f t="shared" ref="AJ5:AJ20" si="5">IF(OR(AA5="",AB5=""),"",INDEX($AA$5:$AA$20,MATCH(AH5,$AF$5:$AF$20,0)))</f>
        <v/>
      </c>
      <c r="AK5" s="247" t="str">
        <f t="shared" ref="AK5:AK20" si="6">IF(AA5="","",INDEX($AB$5:$AB$20,MATCH(AH5,$AF$5:$AF$20,0)))</f>
        <v/>
      </c>
      <c r="AL5" s="317" t="str">
        <f t="shared" ref="AL5:AL20" si="7">IF(AA5="","",INDEX($AC$5:$AC$20,MATCH(AH5,$AF$5:$AF$20,0)))</f>
        <v/>
      </c>
      <c r="AM5" s="83" t="str">
        <f t="shared" ref="AM5:AM20" si="8">IF(AA5="","",INDEX($AD$5:$AD$20,MATCH(AH5,$AF$5:$AF$20,0)))</f>
        <v/>
      </c>
      <c r="AO5" s="302"/>
      <c r="AP5" s="302"/>
      <c r="AQ5" s="302"/>
    </row>
    <row r="6" spans="1:44" ht="30" customHeight="1" thickBot="1">
      <c r="A6" s="7">
        <v>2</v>
      </c>
      <c r="B6" s="267"/>
      <c r="C6" s="267"/>
      <c r="D6" s="268"/>
      <c r="E6" s="435"/>
      <c r="F6" s="90"/>
      <c r="G6" s="438">
        <v>2</v>
      </c>
      <c r="H6" s="504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1"/>
      <c r="N6" s="492"/>
      <c r="O6" s="26" t="str">
        <f>IF(K7=K8," ",IF(K7&gt;K8,I7,I8))</f>
        <v xml:space="preserve"> </v>
      </c>
      <c r="P6" s="53">
        <f>IF(Q5+Q6=0,0,IF(Q5=Q6,2,IF(Q5&gt;Q6,1,3)))</f>
        <v>0</v>
      </c>
      <c r="Q6" s="151"/>
      <c r="R6" s="9">
        <f>SUM(Q6-Q5)</f>
        <v>0</v>
      </c>
      <c r="S6" s="1"/>
      <c r="T6" s="492"/>
      <c r="U6" s="33" t="str">
        <f>IF(Q7=Q8," ",IF(Q7&gt;Q8,O7,O8))</f>
        <v xml:space="preserve"> </v>
      </c>
      <c r="V6" s="42">
        <f>IF(W5+W6=0,0,IF(W5=W6,2,IF(W5&gt;W6,1,3)))</f>
        <v>0</v>
      </c>
      <c r="W6" s="151"/>
      <c r="X6" s="9">
        <f>SUM(W6-W5)</f>
        <v>0</v>
      </c>
      <c r="Y6" s="237"/>
      <c r="Z6" s="15">
        <v>2</v>
      </c>
      <c r="AA6" s="240" t="str">
        <f t="shared" si="1"/>
        <v/>
      </c>
      <c r="AB6" s="153">
        <f t="shared" si="2"/>
        <v>0</v>
      </c>
      <c r="AC6" s="153">
        <f t="shared" si="3"/>
        <v>0</v>
      </c>
      <c r="AD6" s="467">
        <f t="shared" si="4"/>
        <v>0</v>
      </c>
      <c r="AE6"/>
      <c r="AF6" s="256" t="str">
        <f t="shared" ref="AF6:AF20" si="9">IF(OR(AA6="",AB6="",AC6=""),"",RANK(AB6,$AB$5:$AB$20)+SUM(-AC6/100)-(+AD6/10000)+COUNTIF(AA$5:AA$20,"&lt;="&amp;AA6+1)/1000000+ROW()/100000000)</f>
        <v/>
      </c>
      <c r="AG6" s="30"/>
      <c r="AH6" s="322" t="str">
        <f>IF(AA6="","",SMALL(AF$5:AF$20,ROWS(AB$5:AB6)))</f>
        <v/>
      </c>
      <c r="AI6" s="85" t="str">
        <f>IF(AH6="","",IF(AND(AK5=AK6,AL5=AL6,AM5=AM6),AI5,$AI$5+1))</f>
        <v/>
      </c>
      <c r="AJ6" s="323" t="str">
        <f t="shared" si="5"/>
        <v/>
      </c>
      <c r="AK6" s="248" t="str">
        <f t="shared" si="6"/>
        <v/>
      </c>
      <c r="AL6" s="318" t="str">
        <f t="shared" si="7"/>
        <v/>
      </c>
      <c r="AM6" s="183" t="str">
        <f t="shared" si="8"/>
        <v/>
      </c>
      <c r="AO6" s="302"/>
      <c r="AP6" s="302"/>
      <c r="AQ6" s="302"/>
    </row>
    <row r="7" spans="1:44" ht="30" customHeight="1">
      <c r="A7" s="7">
        <v>3</v>
      </c>
      <c r="B7" s="267"/>
      <c r="C7" s="267"/>
      <c r="D7" s="268"/>
      <c r="E7" s="435"/>
      <c r="F7" s="90"/>
      <c r="G7" s="438">
        <v>3</v>
      </c>
      <c r="H7" s="503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1"/>
      <c r="N7" s="491">
        <v>7</v>
      </c>
      <c r="O7" s="25" t="str">
        <f>IF(K9=K10," ",IF(K9&gt;K10,I9,I10))</f>
        <v xml:space="preserve"> </v>
      </c>
      <c r="P7" s="45">
        <f>IF(Q7+Q8=0,0,IF(Q7=Q8,2,IF(Q7&lt;Q8,1,3)))</f>
        <v>0</v>
      </c>
      <c r="Q7" s="150"/>
      <c r="R7" s="71">
        <f t="shared" ref="R7" si="11">SUM(Q7-Q8)</f>
        <v>0</v>
      </c>
      <c r="S7" s="1"/>
      <c r="T7" s="491">
        <v>3</v>
      </c>
      <c r="U7" s="17" t="str">
        <f>IF(Q9=Q10," ",IF(Q9&gt;Q10,O9,O10))</f>
        <v xml:space="preserve"> </v>
      </c>
      <c r="V7" s="40">
        <f>IF(W7+W8=0,0,IF(W7=W8,2,IF(W7&lt;W8,1,3)))</f>
        <v>0</v>
      </c>
      <c r="W7" s="150"/>
      <c r="X7" s="71">
        <f t="shared" ref="X7" si="12">SUM(W7-W8)</f>
        <v>0</v>
      </c>
      <c r="Y7" s="237"/>
      <c r="Z7" s="15">
        <v>3</v>
      </c>
      <c r="AA7" s="240" t="str">
        <f t="shared" si="1"/>
        <v/>
      </c>
      <c r="AB7" s="153">
        <f t="shared" si="2"/>
        <v>0</v>
      </c>
      <c r="AC7" s="153">
        <f t="shared" si="3"/>
        <v>0</v>
      </c>
      <c r="AD7" s="467">
        <f t="shared" si="4"/>
        <v>0</v>
      </c>
      <c r="AE7"/>
      <c r="AF7" s="256" t="str">
        <f t="shared" si="9"/>
        <v/>
      </c>
      <c r="AG7" s="30"/>
      <c r="AH7" s="322" t="str">
        <f>IF(AA7="","",SMALL(AF$5:AF$20,ROWS(AB$5:AB7)))</f>
        <v/>
      </c>
      <c r="AI7" s="85" t="str">
        <f>IF(AH7="","",IF(AND(AK6=AK7,AL6=AL7,AM6=AM7),AI6,$AI$5+2))</f>
        <v/>
      </c>
      <c r="AJ7" s="323" t="str">
        <f t="shared" si="5"/>
        <v/>
      </c>
      <c r="AK7" s="248" t="str">
        <f t="shared" si="6"/>
        <v/>
      </c>
      <c r="AL7" s="318" t="str">
        <f t="shared" si="7"/>
        <v/>
      </c>
      <c r="AM7" s="183" t="str">
        <f t="shared" si="8"/>
        <v/>
      </c>
      <c r="AO7" s="302"/>
      <c r="AP7" s="302"/>
      <c r="AQ7" s="302"/>
    </row>
    <row r="8" spans="1:44" ht="30" customHeight="1" thickBot="1">
      <c r="A8" s="7">
        <v>4</v>
      </c>
      <c r="B8" s="267"/>
      <c r="C8" s="267"/>
      <c r="D8" s="268"/>
      <c r="E8" s="435"/>
      <c r="F8" s="90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1"/>
      <c r="N8" s="492"/>
      <c r="O8" s="26" t="str">
        <f>IF(K11=K12," ",IF(K11&gt;K12,I11,I12))</f>
        <v xml:space="preserve"> </v>
      </c>
      <c r="P8" s="53">
        <f>IF(Q7+Q8=0,0,IF(Q7=Q8,2,IF(Q7&gt;Q8,1,3)))</f>
        <v>0</v>
      </c>
      <c r="Q8" s="151"/>
      <c r="R8" s="9">
        <f t="shared" ref="R8" si="14">SUM(Q8-Q7)</f>
        <v>0</v>
      </c>
      <c r="S8" s="1"/>
      <c r="T8" s="492"/>
      <c r="U8" s="18" t="str">
        <f>IF(Q11=Q12," ",IF(Q11&gt;Q12,O11,O12))</f>
        <v xml:space="preserve"> </v>
      </c>
      <c r="V8" s="42">
        <f>IF(W7+W8=0,0,IF(W7=W8,2,IF(W7&gt;W8,1,3)))</f>
        <v>0</v>
      </c>
      <c r="W8" s="151"/>
      <c r="X8" s="9">
        <f t="shared" ref="X8" si="15">SUM(W8-W7)</f>
        <v>0</v>
      </c>
      <c r="Y8" s="237"/>
      <c r="Z8" s="15">
        <v>4</v>
      </c>
      <c r="AA8" s="240" t="str">
        <f t="shared" si="1"/>
        <v/>
      </c>
      <c r="AB8" s="153">
        <f t="shared" si="2"/>
        <v>0</v>
      </c>
      <c r="AC8" s="153">
        <f t="shared" si="3"/>
        <v>0</v>
      </c>
      <c r="AD8" s="467">
        <f t="shared" si="4"/>
        <v>0</v>
      </c>
      <c r="AE8"/>
      <c r="AF8" s="256" t="str">
        <f t="shared" si="9"/>
        <v/>
      </c>
      <c r="AG8" s="30"/>
      <c r="AH8" s="322" t="str">
        <f>IF(AA8="","",SMALL(AF$5:AF$20,ROWS(AB$5:AB8)))</f>
        <v/>
      </c>
      <c r="AI8" s="85" t="str">
        <f>IF(AH8="","",IF(AND(AK7=AK8,AL7=AL8,AM7=AM8),AI7,$AI$5+3))</f>
        <v/>
      </c>
      <c r="AJ8" s="323" t="str">
        <f t="shared" si="5"/>
        <v/>
      </c>
      <c r="AK8" s="248" t="str">
        <f t="shared" si="6"/>
        <v/>
      </c>
      <c r="AL8" s="318" t="str">
        <f t="shared" si="7"/>
        <v/>
      </c>
      <c r="AM8" s="183" t="str">
        <f t="shared" si="8"/>
        <v/>
      </c>
      <c r="AO8" s="302"/>
      <c r="AP8" s="302"/>
      <c r="AQ8" s="302"/>
    </row>
    <row r="9" spans="1:44" ht="30" customHeight="1">
      <c r="A9" s="7">
        <v>5</v>
      </c>
      <c r="B9" s="267"/>
      <c r="C9" s="267"/>
      <c r="D9" s="268"/>
      <c r="E9" s="435"/>
      <c r="F9" s="90"/>
      <c r="G9" s="438">
        <v>5</v>
      </c>
      <c r="H9" s="503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6">SUM(K9-K10)</f>
        <v>0</v>
      </c>
      <c r="M9" s="1"/>
      <c r="N9" s="491">
        <v>6</v>
      </c>
      <c r="O9" s="25" t="str">
        <f>IF(K13=K14," ",IF(K13&gt;K14,I13,I14))</f>
        <v xml:space="preserve"> </v>
      </c>
      <c r="P9" s="45">
        <f>IF(Q9+Q10=0,0,IF(Q9=Q10,2,IF(Q9&lt;Q10,1,3)))</f>
        <v>0</v>
      </c>
      <c r="Q9" s="150"/>
      <c r="R9" s="71">
        <f t="shared" ref="R9" si="17">SUM(Q9-Q10)</f>
        <v>0</v>
      </c>
      <c r="S9" s="1"/>
      <c r="T9" s="491">
        <v>2</v>
      </c>
      <c r="U9" s="103" t="str">
        <f>IF(Q5=Q6," ",IF(Q5&lt;Q6,O5,O6))</f>
        <v xml:space="preserve"> </v>
      </c>
      <c r="V9" s="40">
        <f>IF(W9+W10=0,0,IF(W9=W10,2,IF(W9&lt;W10,1,3)))</f>
        <v>0</v>
      </c>
      <c r="W9" s="150"/>
      <c r="X9" s="71">
        <f t="shared" ref="X9" si="18">SUM(W9-W10)</f>
        <v>0</v>
      </c>
      <c r="Y9" s="237"/>
      <c r="Z9" s="15">
        <v>5</v>
      </c>
      <c r="AA9" s="240" t="str">
        <f t="shared" si="1"/>
        <v/>
      </c>
      <c r="AB9" s="153">
        <f t="shared" si="2"/>
        <v>0</v>
      </c>
      <c r="AC9" s="153">
        <f t="shared" si="3"/>
        <v>0</v>
      </c>
      <c r="AD9" s="467">
        <f t="shared" si="4"/>
        <v>0</v>
      </c>
      <c r="AE9"/>
      <c r="AF9" s="256" t="str">
        <f t="shared" si="9"/>
        <v/>
      </c>
      <c r="AG9" s="30"/>
      <c r="AH9" s="322" t="str">
        <f>IF(AA9="","",SMALL(AF$5:AF$20,ROWS(AB$5:AB9)))</f>
        <v/>
      </c>
      <c r="AI9" s="85" t="str">
        <f>IF(AH9="","",IF(AND(AK8=AK9,AL8=AL9,AM8=AM9),AI8,$AI$5+4))</f>
        <v/>
      </c>
      <c r="AJ9" s="323" t="str">
        <f t="shared" si="5"/>
        <v/>
      </c>
      <c r="AK9" s="248" t="str">
        <f t="shared" si="6"/>
        <v/>
      </c>
      <c r="AL9" s="318" t="str">
        <f t="shared" si="7"/>
        <v/>
      </c>
      <c r="AM9" s="183" t="str">
        <f t="shared" si="8"/>
        <v/>
      </c>
      <c r="AO9" s="302"/>
      <c r="AP9" s="302"/>
      <c r="AQ9" s="302"/>
    </row>
    <row r="10" spans="1:44" ht="30" customHeight="1" thickBot="1">
      <c r="A10" s="7">
        <v>6</v>
      </c>
      <c r="B10" s="267"/>
      <c r="C10" s="267"/>
      <c r="D10" s="268"/>
      <c r="E10" s="435"/>
      <c r="F10" s="90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1"/>
      <c r="N10" s="492"/>
      <c r="O10" s="26" t="str">
        <f>IF(K15=K16," ",IF(K15&gt;K16,I15,I16))</f>
        <v xml:space="preserve"> </v>
      </c>
      <c r="P10" s="53">
        <f>IF(Q9+Q10=0,0,IF(Q9=Q10,2,IF(Q9&gt;Q10,1,3)))</f>
        <v>0</v>
      </c>
      <c r="Q10" s="151"/>
      <c r="R10" s="9">
        <f t="shared" ref="R10" si="20">SUM(Q10-Q9)</f>
        <v>0</v>
      </c>
      <c r="S10" s="1"/>
      <c r="T10" s="492"/>
      <c r="U10" s="211" t="str">
        <f>IF(Q7=Q8," ",IF(Q7&lt;Q8,O7,O8))</f>
        <v xml:space="preserve"> </v>
      </c>
      <c r="V10" s="42">
        <f>IF(W9+W10=0,0,IF(W9=W10,2,IF(W9&gt;W10,1,3)))</f>
        <v>0</v>
      </c>
      <c r="W10" s="151"/>
      <c r="X10" s="9">
        <f t="shared" ref="X10" si="21">SUM(W10-W9)</f>
        <v>0</v>
      </c>
      <c r="Y10" s="237"/>
      <c r="Z10" s="15">
        <v>6</v>
      </c>
      <c r="AA10" s="240" t="str">
        <f t="shared" si="1"/>
        <v/>
      </c>
      <c r="AB10" s="153">
        <f t="shared" si="2"/>
        <v>0</v>
      </c>
      <c r="AC10" s="153">
        <f t="shared" si="3"/>
        <v>0</v>
      </c>
      <c r="AD10" s="467">
        <f t="shared" si="4"/>
        <v>0</v>
      </c>
      <c r="AE10"/>
      <c r="AF10" s="256" t="str">
        <f t="shared" si="9"/>
        <v/>
      </c>
      <c r="AG10" s="30"/>
      <c r="AH10" s="322" t="str">
        <f>IF(AA10="","",SMALL(AF$5:AF$20,ROWS(AB$5:AB10)))</f>
        <v/>
      </c>
      <c r="AI10" s="85" t="str">
        <f>IF(AH10="","",IF(AND(AK9=AK10,AL9=AL10,AM9=AM10),AI9,$AI$5+5))</f>
        <v/>
      </c>
      <c r="AJ10" s="323" t="str">
        <f t="shared" si="5"/>
        <v/>
      </c>
      <c r="AK10" s="248" t="str">
        <f t="shared" si="6"/>
        <v/>
      </c>
      <c r="AL10" s="318" t="str">
        <f t="shared" si="7"/>
        <v/>
      </c>
      <c r="AM10" s="183" t="str">
        <f t="shared" si="8"/>
        <v/>
      </c>
      <c r="AO10" s="302"/>
      <c r="AP10" s="302"/>
      <c r="AQ10" s="302"/>
    </row>
    <row r="11" spans="1:44" ht="30" customHeight="1">
      <c r="A11" s="7">
        <v>7</v>
      </c>
      <c r="B11" s="267"/>
      <c r="C11" s="267"/>
      <c r="D11" s="268"/>
      <c r="E11" s="435"/>
      <c r="F11" s="90"/>
      <c r="G11" s="438">
        <v>7</v>
      </c>
      <c r="H11" s="503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1"/>
      <c r="N11" s="491">
        <v>5</v>
      </c>
      <c r="O11" s="25" t="str">
        <f>IF(K17=K18," ",IF(K17&gt;K18,I17,I18))</f>
        <v xml:space="preserve"> </v>
      </c>
      <c r="P11" s="45">
        <f>IF(Q11+Q12=0,0,IF(Q11=Q12,2,IF(Q11&lt;Q12,1,3)))</f>
        <v>0</v>
      </c>
      <c r="Q11" s="150"/>
      <c r="R11" s="71">
        <f t="shared" ref="R11" si="23">SUM(Q11-Q12)</f>
        <v>0</v>
      </c>
      <c r="S11" s="1"/>
      <c r="T11" s="491">
        <v>1</v>
      </c>
      <c r="U11" s="103" t="str">
        <f>IF(Q9=Q10," ",IF(Q9&lt;Q10,O9,O10))</f>
        <v xml:space="preserve"> </v>
      </c>
      <c r="V11" s="40">
        <f>IF(W11+W12=0,0,IF(W11=W12,2,IF(W11&lt;W12,1,3)))</f>
        <v>0</v>
      </c>
      <c r="W11" s="150"/>
      <c r="X11" s="71">
        <f t="shared" ref="X11" si="24">SUM(W11-W12)</f>
        <v>0</v>
      </c>
      <c r="Y11" s="237"/>
      <c r="Z11" s="15">
        <v>7</v>
      </c>
      <c r="AA11" s="240" t="str">
        <f t="shared" si="1"/>
        <v/>
      </c>
      <c r="AB11" s="153">
        <f t="shared" si="2"/>
        <v>0</v>
      </c>
      <c r="AC11" s="153">
        <f t="shared" si="3"/>
        <v>0</v>
      </c>
      <c r="AD11" s="467">
        <f t="shared" si="4"/>
        <v>0</v>
      </c>
      <c r="AE11"/>
      <c r="AF11" s="256" t="str">
        <f t="shared" si="9"/>
        <v/>
      </c>
      <c r="AG11" s="30"/>
      <c r="AH11" s="322" t="str">
        <f>IF(AA11="","",SMALL(AF$5:AF$20,ROWS(AB$5:AB11)))</f>
        <v/>
      </c>
      <c r="AI11" s="85" t="str">
        <f>IF(AH11="","",IF(AND(AK10=AK11,AL10=AL11,AM10=AM11),AI10,$AI$5+6))</f>
        <v/>
      </c>
      <c r="AJ11" s="323" t="str">
        <f t="shared" si="5"/>
        <v/>
      </c>
      <c r="AK11" s="248" t="str">
        <f t="shared" si="6"/>
        <v/>
      </c>
      <c r="AL11" s="318" t="str">
        <f t="shared" si="7"/>
        <v/>
      </c>
      <c r="AM11" s="183" t="str">
        <f t="shared" si="8"/>
        <v/>
      </c>
      <c r="AO11" s="302"/>
      <c r="AP11" s="302"/>
      <c r="AQ11" s="302"/>
    </row>
    <row r="12" spans="1:44" ht="30" customHeight="1" thickBot="1">
      <c r="A12" s="7">
        <v>8</v>
      </c>
      <c r="B12" s="267"/>
      <c r="C12" s="267"/>
      <c r="D12" s="268"/>
      <c r="E12" s="435"/>
      <c r="F12" s="90"/>
      <c r="G12" s="438">
        <v>8</v>
      </c>
      <c r="H12" s="504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5">SUM(K12-K11)</f>
        <v>0</v>
      </c>
      <c r="M12" s="1"/>
      <c r="N12" s="492"/>
      <c r="O12" s="26" t="str">
        <f>IF(K19=K20," ",IF(K19&gt;K20,I19,I20))</f>
        <v xml:space="preserve"> </v>
      </c>
      <c r="P12" s="53">
        <f>IF(Q11+Q12=0,0,IF(Q11=Q12,2,IF(Q11&gt;Q12,1,3)))</f>
        <v>0</v>
      </c>
      <c r="Q12" s="151"/>
      <c r="R12" s="9">
        <f t="shared" ref="R12" si="26">SUM(Q12-Q11)</f>
        <v>0</v>
      </c>
      <c r="S12" s="1"/>
      <c r="T12" s="492"/>
      <c r="U12" s="211" t="str">
        <f>IF(Q11=Q12," ",IF(Q11&lt;Q12,O11,O12))</f>
        <v xml:space="preserve"> </v>
      </c>
      <c r="V12" s="42">
        <f>IF(W11+W12=0,0,IF(W11=W12,2,IF(W11&gt;W12,1,3)))</f>
        <v>0</v>
      </c>
      <c r="W12" s="151"/>
      <c r="X12" s="9">
        <f t="shared" ref="X12" si="27">SUM(W12-W11)</f>
        <v>0</v>
      </c>
      <c r="Y12" s="237"/>
      <c r="Z12" s="15">
        <v>8</v>
      </c>
      <c r="AA12" s="240" t="str">
        <f t="shared" si="1"/>
        <v/>
      </c>
      <c r="AB12" s="153">
        <f t="shared" si="2"/>
        <v>0</v>
      </c>
      <c r="AC12" s="153">
        <f t="shared" si="3"/>
        <v>0</v>
      </c>
      <c r="AD12" s="467">
        <f t="shared" si="4"/>
        <v>0</v>
      </c>
      <c r="AE12"/>
      <c r="AF12" s="256" t="str">
        <f t="shared" si="9"/>
        <v/>
      </c>
      <c r="AG12" s="30"/>
      <c r="AH12" s="322" t="str">
        <f>IF(AA12="","",SMALL(AF$5:AF$20,ROWS(AB$5:AB12)))</f>
        <v/>
      </c>
      <c r="AI12" s="85" t="str">
        <f>IF(AH12="","",IF(AND(AK11=AK12,AL11=AL12,AM11=AM12),AI11,$AI$5+7))</f>
        <v/>
      </c>
      <c r="AJ12" s="323" t="str">
        <f t="shared" si="5"/>
        <v/>
      </c>
      <c r="AK12" s="248" t="str">
        <f t="shared" si="6"/>
        <v/>
      </c>
      <c r="AL12" s="318" t="str">
        <f t="shared" si="7"/>
        <v/>
      </c>
      <c r="AM12" s="183" t="str">
        <f t="shared" si="8"/>
        <v/>
      </c>
      <c r="AO12" s="302"/>
      <c r="AP12" s="302"/>
      <c r="AQ12" s="302"/>
    </row>
    <row r="13" spans="1:44" ht="30" customHeight="1">
      <c r="A13" s="7">
        <v>9</v>
      </c>
      <c r="B13" s="267"/>
      <c r="C13" s="267"/>
      <c r="D13" s="268"/>
      <c r="E13" s="435"/>
      <c r="F13" s="90"/>
      <c r="G13" s="438">
        <v>9</v>
      </c>
      <c r="H13" s="503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1"/>
      <c r="N13" s="491">
        <v>4</v>
      </c>
      <c r="O13" s="198" t="str">
        <f>IF(K5=K6," ",IF(K5&lt;K6,I5,I6))</f>
        <v xml:space="preserve"> </v>
      </c>
      <c r="P13" s="45">
        <f>IF(Q13+Q14=0,0,IF(Q13=Q14,2,IF(Q13&lt;Q14,1,3)))</f>
        <v>0</v>
      </c>
      <c r="Q13" s="150"/>
      <c r="R13" s="71">
        <f t="shared" ref="R13" si="29">SUM(Q13-Q14)</f>
        <v>0</v>
      </c>
      <c r="S13" s="1"/>
      <c r="T13" s="491">
        <v>8</v>
      </c>
      <c r="U13" s="19" t="str">
        <f>IF(Q13=Q14," ",IF(Q13&gt;Q14,O13,O14))</f>
        <v xml:space="preserve"> </v>
      </c>
      <c r="V13" s="40">
        <f>IF(W13+W14=0,0,IF(W13=W14,2,IF(W13&lt;W14,1,3)))</f>
        <v>0</v>
      </c>
      <c r="W13" s="150"/>
      <c r="X13" s="71">
        <f t="shared" ref="X13" si="30">SUM(W13-W14)</f>
        <v>0</v>
      </c>
      <c r="Y13" s="237"/>
      <c r="Z13" s="15">
        <v>9</v>
      </c>
      <c r="AA13" s="240" t="str">
        <f t="shared" si="1"/>
        <v/>
      </c>
      <c r="AB13" s="153">
        <f t="shared" si="2"/>
        <v>0</v>
      </c>
      <c r="AC13" s="153">
        <f t="shared" si="3"/>
        <v>0</v>
      </c>
      <c r="AD13" s="467">
        <f t="shared" si="4"/>
        <v>0</v>
      </c>
      <c r="AE13"/>
      <c r="AF13" s="256" t="str">
        <f t="shared" si="9"/>
        <v/>
      </c>
      <c r="AG13" s="30"/>
      <c r="AH13" s="322" t="str">
        <f>IF(AA13="","",SMALL(AF$5:AF$20,ROWS(AB$5:AB13)))</f>
        <v/>
      </c>
      <c r="AI13" s="85" t="str">
        <f>IF(AH13="","",IF(AND(AK12=AK13,AL12=AL13,AM12=AM13),AI12,$AI$5+8))</f>
        <v/>
      </c>
      <c r="AJ13" s="323" t="str">
        <f t="shared" si="5"/>
        <v/>
      </c>
      <c r="AK13" s="248" t="str">
        <f t="shared" si="6"/>
        <v/>
      </c>
      <c r="AL13" s="318" t="str">
        <f t="shared" si="7"/>
        <v/>
      </c>
      <c r="AM13" s="183" t="str">
        <f t="shared" si="8"/>
        <v/>
      </c>
      <c r="AO13" s="302"/>
      <c r="AP13" s="302"/>
      <c r="AQ13" s="302"/>
    </row>
    <row r="14" spans="1:44" ht="30" customHeight="1" thickBot="1">
      <c r="A14" s="7">
        <v>10</v>
      </c>
      <c r="B14" s="267"/>
      <c r="C14" s="267"/>
      <c r="D14" s="268"/>
      <c r="E14" s="435"/>
      <c r="F14" s="90"/>
      <c r="G14" s="438">
        <v>10</v>
      </c>
      <c r="H14" s="504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1"/>
      <c r="N14" s="492"/>
      <c r="O14" s="197" t="str">
        <f>IF(K7=K8," ",IF(K7&lt;K8,I7,I8))</f>
        <v xml:space="preserve"> </v>
      </c>
      <c r="P14" s="53">
        <f>IF(Q13+Q14=0,0,IF(Q13=Q14,2,IF(Q13&gt;Q14,1,3)))</f>
        <v>0</v>
      </c>
      <c r="Q14" s="151"/>
      <c r="R14" s="9">
        <f t="shared" ref="R14" si="32">SUM(Q14-Q13)</f>
        <v>0</v>
      </c>
      <c r="S14" s="1"/>
      <c r="T14" s="492"/>
      <c r="U14" s="20" t="str">
        <f>IF(Q15=Q16," ",IF(Q15&gt;Q16,O15,O16))</f>
        <v xml:space="preserve"> </v>
      </c>
      <c r="V14" s="42">
        <f>IF(W13+W14=0,0,IF(W13=W14,2,IF(W13&gt;W14,1,3)))</f>
        <v>0</v>
      </c>
      <c r="W14" s="151"/>
      <c r="X14" s="9">
        <f t="shared" ref="X14" si="33">SUM(W14-W13)</f>
        <v>0</v>
      </c>
      <c r="Y14" s="237"/>
      <c r="Z14" s="15">
        <v>10</v>
      </c>
      <c r="AA14" s="240" t="str">
        <f t="shared" si="1"/>
        <v/>
      </c>
      <c r="AB14" s="153">
        <f t="shared" si="2"/>
        <v>0</v>
      </c>
      <c r="AC14" s="153">
        <f t="shared" si="3"/>
        <v>0</v>
      </c>
      <c r="AD14" s="467">
        <f t="shared" si="4"/>
        <v>0</v>
      </c>
      <c r="AE14"/>
      <c r="AF14" s="256" t="str">
        <f t="shared" si="9"/>
        <v/>
      </c>
      <c r="AG14" s="30"/>
      <c r="AH14" s="322" t="str">
        <f>IF(AA14="","",SMALL(AF$5:AF$20,ROWS(AB$5:AB14)))</f>
        <v/>
      </c>
      <c r="AI14" s="85" t="str">
        <f>IF(AH14="","",IF(AND(AK13=AK14,AL13=AL14,AM13=AM14),AI13,$AI$5+9))</f>
        <v/>
      </c>
      <c r="AJ14" s="323" t="str">
        <f t="shared" si="5"/>
        <v/>
      </c>
      <c r="AK14" s="248" t="str">
        <f t="shared" si="6"/>
        <v/>
      </c>
      <c r="AL14" s="318" t="str">
        <f t="shared" si="7"/>
        <v/>
      </c>
      <c r="AM14" s="183" t="str">
        <f t="shared" si="8"/>
        <v/>
      </c>
      <c r="AO14" s="302"/>
      <c r="AP14" s="302"/>
      <c r="AQ14" s="302"/>
    </row>
    <row r="15" spans="1:44" ht="30" customHeight="1">
      <c r="A15" s="7">
        <v>11</v>
      </c>
      <c r="B15" s="267"/>
      <c r="C15" s="267"/>
      <c r="D15" s="268"/>
      <c r="E15" s="435"/>
      <c r="F15" s="90"/>
      <c r="G15" s="438">
        <v>11</v>
      </c>
      <c r="H15" s="503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4">SUM(K15-K16)</f>
        <v>0</v>
      </c>
      <c r="M15" s="13"/>
      <c r="N15" s="491">
        <v>3</v>
      </c>
      <c r="O15" s="198" t="str">
        <f>IF(K9=K10," ",IF(K9&lt;K10,I9,I10))</f>
        <v xml:space="preserve"> </v>
      </c>
      <c r="P15" s="45">
        <f>IF(Q15+Q16=0,0,IF(Q15=Q16,2,IF(Q15&lt;Q16,1,3)))</f>
        <v>0</v>
      </c>
      <c r="Q15" s="150"/>
      <c r="R15" s="71">
        <f t="shared" ref="R15" si="35">SUM(Q15-Q16)</f>
        <v>0</v>
      </c>
      <c r="S15" s="1"/>
      <c r="T15" s="491">
        <v>7</v>
      </c>
      <c r="U15" s="19" t="str">
        <f>IF(Q17=Q18," ",IF(Q17&gt;Q18,O17,O18))</f>
        <v xml:space="preserve"> </v>
      </c>
      <c r="V15" s="40">
        <f>IF(W15+W16=0,0,IF(W15=W16,2,IF(W15&lt;W16,1,3)))</f>
        <v>0</v>
      </c>
      <c r="W15" s="150"/>
      <c r="X15" s="71">
        <f t="shared" ref="X15" si="36">SUM(W15-W16)</f>
        <v>0</v>
      </c>
      <c r="Y15" s="237"/>
      <c r="Z15" s="15">
        <v>11</v>
      </c>
      <c r="AA15" s="240" t="str">
        <f t="shared" si="1"/>
        <v/>
      </c>
      <c r="AB15" s="153">
        <f t="shared" si="2"/>
        <v>0</v>
      </c>
      <c r="AC15" s="153">
        <f t="shared" si="3"/>
        <v>0</v>
      </c>
      <c r="AD15" s="467">
        <f t="shared" si="4"/>
        <v>0</v>
      </c>
      <c r="AE15"/>
      <c r="AF15" s="256" t="str">
        <f t="shared" si="9"/>
        <v/>
      </c>
      <c r="AG15" s="30"/>
      <c r="AH15" s="322" t="str">
        <f>IF(AA15="","",SMALL(AF$5:AF$20,ROWS(AB$5:AB15)))</f>
        <v/>
      </c>
      <c r="AI15" s="85" t="str">
        <f>IF(AH15="","",IF(AND(AK14=AK15,AL14=AL15,AM14=AM15),AI14,$AI$5+10))</f>
        <v/>
      </c>
      <c r="AJ15" s="323" t="str">
        <f t="shared" si="5"/>
        <v/>
      </c>
      <c r="AK15" s="248" t="str">
        <f t="shared" si="6"/>
        <v/>
      </c>
      <c r="AL15" s="318" t="str">
        <f t="shared" si="7"/>
        <v/>
      </c>
      <c r="AM15" s="183" t="str">
        <f t="shared" si="8"/>
        <v/>
      </c>
      <c r="AO15" s="302"/>
      <c r="AP15" s="302"/>
      <c r="AQ15" s="302"/>
    </row>
    <row r="16" spans="1:44" ht="31.5" customHeight="1" thickBot="1">
      <c r="A16" s="7">
        <v>12</v>
      </c>
      <c r="B16" s="267"/>
      <c r="C16" s="267"/>
      <c r="D16" s="268"/>
      <c r="E16" s="435"/>
      <c r="F16" s="90"/>
      <c r="G16" s="438">
        <v>12</v>
      </c>
      <c r="H16" s="504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7">SUM(K16-K15)</f>
        <v>0</v>
      </c>
      <c r="M16" s="13"/>
      <c r="N16" s="492"/>
      <c r="O16" s="197" t="str">
        <f>IF(K11=K12," ",IF(K11&lt;K12,I11,I12))</f>
        <v xml:space="preserve"> </v>
      </c>
      <c r="P16" s="53">
        <f>IF(Q15+Q16=0,0,IF(Q15=Q16,2,IF(Q15&gt;Q16,1,3)))</f>
        <v>0</v>
      </c>
      <c r="Q16" s="151"/>
      <c r="R16" s="9">
        <f t="shared" ref="R16" si="38">SUM(Q16-Q15)</f>
        <v>0</v>
      </c>
      <c r="S16" s="1"/>
      <c r="T16" s="492"/>
      <c r="U16" s="20" t="str">
        <f>IF(Q19=Q20," ",IF(Q19&gt;Q20,O19,O20))</f>
        <v xml:space="preserve"> </v>
      </c>
      <c r="V16" s="42">
        <f>IF(W15+W16=0,0,IF(W15=W16,2,IF(W15&gt;W16,1,3)))</f>
        <v>0</v>
      </c>
      <c r="W16" s="151"/>
      <c r="X16" s="9">
        <f t="shared" ref="X16" si="39">SUM(W16-W15)</f>
        <v>0</v>
      </c>
      <c r="Y16" s="237"/>
      <c r="Z16" s="15">
        <v>12</v>
      </c>
      <c r="AA16" s="240" t="str">
        <f t="shared" si="1"/>
        <v/>
      </c>
      <c r="AB16" s="153">
        <f t="shared" si="2"/>
        <v>0</v>
      </c>
      <c r="AC16" s="153">
        <f t="shared" si="3"/>
        <v>0</v>
      </c>
      <c r="AD16" s="467">
        <f t="shared" si="4"/>
        <v>0</v>
      </c>
      <c r="AE16"/>
      <c r="AF16" s="256" t="str">
        <f t="shared" si="9"/>
        <v/>
      </c>
      <c r="AG16" s="30"/>
      <c r="AH16" s="322" t="str">
        <f>IF(AA16="","",SMALL(AF$5:AF$20,ROWS(AB$5:AB16)))</f>
        <v/>
      </c>
      <c r="AI16" s="85" t="str">
        <f>IF(AH16="","",IF(AND(AK15=AK16,AL15=AL16,AM15=AM16),AI15,$AI$5+11))</f>
        <v/>
      </c>
      <c r="AJ16" s="323" t="str">
        <f t="shared" si="5"/>
        <v/>
      </c>
      <c r="AK16" s="248" t="str">
        <f t="shared" si="6"/>
        <v/>
      </c>
      <c r="AL16" s="318" t="str">
        <f t="shared" si="7"/>
        <v/>
      </c>
      <c r="AM16" s="183" t="str">
        <f t="shared" si="8"/>
        <v/>
      </c>
      <c r="AO16" s="302"/>
      <c r="AP16" s="302"/>
      <c r="AQ16" s="302"/>
    </row>
    <row r="17" spans="1:44" ht="30" customHeight="1">
      <c r="A17" s="7">
        <v>13</v>
      </c>
      <c r="B17" s="267"/>
      <c r="C17" s="267"/>
      <c r="D17" s="269"/>
      <c r="E17" s="435"/>
      <c r="F17" s="90"/>
      <c r="G17" s="438">
        <v>13</v>
      </c>
      <c r="H17" s="503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0">SUM(K17-K18)</f>
        <v>0</v>
      </c>
      <c r="M17" s="13"/>
      <c r="N17" s="491">
        <v>2</v>
      </c>
      <c r="O17" s="198" t="str">
        <f>IF(K13=K14," ",IF(K13&lt;K14,I13,I14))</f>
        <v xml:space="preserve"> </v>
      </c>
      <c r="P17" s="45">
        <f>IF(Q17+Q18=0,0,IF(Q17=Q18,2,IF(Q17&lt;Q18,1,3)))</f>
        <v>0</v>
      </c>
      <c r="Q17" s="150"/>
      <c r="R17" s="71">
        <f t="shared" ref="R17" si="41">SUM(Q17-Q18)</f>
        <v>0</v>
      </c>
      <c r="S17" s="1"/>
      <c r="T17" s="491">
        <v>6</v>
      </c>
      <c r="U17" s="49" t="str">
        <f>IF(Q13=Q14,"  ",IF(Q13&lt;Q14,O13,O14))</f>
        <v xml:space="preserve">  </v>
      </c>
      <c r="V17" s="40">
        <f>IF(W17+W18=0,0,IF(W17=W18,2,IF(W17&lt;W18,1,3)))</f>
        <v>0</v>
      </c>
      <c r="W17" s="150"/>
      <c r="X17" s="71">
        <f t="shared" ref="X17" si="42">SUM(W17-W18)</f>
        <v>0</v>
      </c>
      <c r="Y17" s="237"/>
      <c r="Z17" s="15">
        <v>13</v>
      </c>
      <c r="AA17" s="240" t="str">
        <f t="shared" si="1"/>
        <v/>
      </c>
      <c r="AB17" s="153">
        <f t="shared" si="2"/>
        <v>0</v>
      </c>
      <c r="AC17" s="153">
        <f t="shared" si="3"/>
        <v>0</v>
      </c>
      <c r="AD17" s="467">
        <f t="shared" si="4"/>
        <v>0</v>
      </c>
      <c r="AE17"/>
      <c r="AF17" s="256" t="str">
        <f t="shared" si="9"/>
        <v/>
      </c>
      <c r="AG17" s="30"/>
      <c r="AH17" s="322" t="str">
        <f>IF(AA17="","",SMALL(AF$5:AF$20,ROWS(AB$5:AB17)))</f>
        <v/>
      </c>
      <c r="AI17" s="85" t="str">
        <f>IF(AH17="","",IF(AND(AK16=AK17,AL16=AL17,AM16=AM17),AI16,$AI$5+12))</f>
        <v/>
      </c>
      <c r="AJ17" s="323" t="str">
        <f t="shared" si="5"/>
        <v/>
      </c>
      <c r="AK17" s="248" t="str">
        <f t="shared" si="6"/>
        <v/>
      </c>
      <c r="AL17" s="318" t="str">
        <f t="shared" si="7"/>
        <v/>
      </c>
      <c r="AM17" s="183" t="str">
        <f t="shared" si="8"/>
        <v/>
      </c>
      <c r="AO17" s="302"/>
      <c r="AP17" s="302"/>
      <c r="AQ17" s="302"/>
    </row>
    <row r="18" spans="1:44" ht="30" customHeight="1" thickBot="1">
      <c r="A18" s="7">
        <v>14</v>
      </c>
      <c r="B18" s="267"/>
      <c r="C18" s="267"/>
      <c r="D18" s="268"/>
      <c r="E18" s="435"/>
      <c r="F18" s="90"/>
      <c r="G18" s="438">
        <v>14</v>
      </c>
      <c r="H18" s="504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3">SUM(K18-K17)</f>
        <v>0</v>
      </c>
      <c r="M18" s="13"/>
      <c r="N18" s="492"/>
      <c r="O18" s="197" t="str">
        <f>IF(K15=K16," ",IF(K15&lt;K16,I15,I16))</f>
        <v xml:space="preserve"> </v>
      </c>
      <c r="P18" s="53">
        <f>IF(Q17+Q18=0,0,IF(Q17=Q18,2,IF(Q17&gt;Q18,1,3)))</f>
        <v>0</v>
      </c>
      <c r="Q18" s="151"/>
      <c r="R18" s="9">
        <f t="shared" ref="R18" si="44">SUM(Q18-Q17)</f>
        <v>0</v>
      </c>
      <c r="S18" s="1"/>
      <c r="T18" s="492"/>
      <c r="U18" s="50" t="str">
        <f>IF(Q15=Q16," ",IF(Q15&lt;Q16,O15,O16))</f>
        <v xml:space="preserve"> </v>
      </c>
      <c r="V18" s="42">
        <f>IF(W17+W18=0,0,IF(W17=W18,2,IF(W17&gt;W18,1,3)))</f>
        <v>0</v>
      </c>
      <c r="W18" s="151"/>
      <c r="X18" s="9">
        <f t="shared" ref="X18" si="45">SUM(W18-W17)</f>
        <v>0</v>
      </c>
      <c r="Y18" s="237"/>
      <c r="Z18" s="15">
        <v>14</v>
      </c>
      <c r="AA18" s="240" t="str">
        <f t="shared" si="1"/>
        <v/>
      </c>
      <c r="AB18" s="153">
        <f t="shared" si="2"/>
        <v>0</v>
      </c>
      <c r="AC18" s="153">
        <f t="shared" si="3"/>
        <v>0</v>
      </c>
      <c r="AD18" s="467">
        <f t="shared" si="4"/>
        <v>0</v>
      </c>
      <c r="AE18"/>
      <c r="AF18" s="256" t="str">
        <f t="shared" si="9"/>
        <v/>
      </c>
      <c r="AG18" s="30"/>
      <c r="AH18" s="322" t="str">
        <f>IF(AA18="","",SMALL(AF$5:AF$20,ROWS(AB$5:AB18)))</f>
        <v/>
      </c>
      <c r="AI18" s="85" t="str">
        <f>IF(AH18="","",IF(AND(AK17=AK18,AL17=AL18,AM17=AM18),AI17,$AI$5+13))</f>
        <v/>
      </c>
      <c r="AJ18" s="323" t="str">
        <f t="shared" si="5"/>
        <v/>
      </c>
      <c r="AK18" s="248" t="str">
        <f t="shared" si="6"/>
        <v/>
      </c>
      <c r="AL18" s="318" t="str">
        <f t="shared" si="7"/>
        <v/>
      </c>
      <c r="AM18" s="183" t="str">
        <f t="shared" si="8"/>
        <v/>
      </c>
      <c r="AO18" s="302"/>
      <c r="AP18" s="302"/>
      <c r="AQ18" s="302"/>
    </row>
    <row r="19" spans="1:44" ht="30" customHeight="1">
      <c r="A19" s="7">
        <v>15</v>
      </c>
      <c r="B19" s="270"/>
      <c r="C19" s="270"/>
      <c r="D19" s="268"/>
      <c r="E19" s="435"/>
      <c r="F19" s="90"/>
      <c r="G19" s="438">
        <v>15</v>
      </c>
      <c r="H19" s="503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6">SUM(K19-K20)</f>
        <v>0</v>
      </c>
      <c r="M19" s="13"/>
      <c r="N19" s="491">
        <v>1</v>
      </c>
      <c r="O19" s="57" t="str">
        <f>IF(K17=K18," ",IF(K17&lt;K18,I17,I18))</f>
        <v xml:space="preserve"> </v>
      </c>
      <c r="P19" s="45">
        <f>IF(Q19+Q20=0,0,IF(Q19=Q20,2,IF(Q19&lt;Q20,1,3)))</f>
        <v>0</v>
      </c>
      <c r="Q19" s="150"/>
      <c r="R19" s="71">
        <f t="shared" ref="R19" si="47">SUM(Q19-Q20)</f>
        <v>0</v>
      </c>
      <c r="S19" s="1"/>
      <c r="T19" s="491">
        <v>5</v>
      </c>
      <c r="U19" s="49" t="str">
        <f>IF(Q17=Q18," ",IF(Q17&lt;Q18,O17,O18))</f>
        <v xml:space="preserve"> </v>
      </c>
      <c r="V19" s="40">
        <f>IF(W19+W20=0,0,IF(W19=W20,2,IF(W19&lt;W20,1,3)))</f>
        <v>0</v>
      </c>
      <c r="W19" s="150"/>
      <c r="X19" s="71">
        <f t="shared" ref="X19" si="48">SUM(W19-W20)</f>
        <v>0</v>
      </c>
      <c r="Y19" s="237"/>
      <c r="Z19" s="15">
        <v>15</v>
      </c>
      <c r="AA19" s="240" t="str">
        <f t="shared" si="1"/>
        <v/>
      </c>
      <c r="AB19" s="153">
        <f t="shared" si="2"/>
        <v>0</v>
      </c>
      <c r="AC19" s="153">
        <f t="shared" si="3"/>
        <v>0</v>
      </c>
      <c r="AD19" s="467">
        <f t="shared" si="4"/>
        <v>0</v>
      </c>
      <c r="AE19"/>
      <c r="AF19" s="256" t="str">
        <f t="shared" si="9"/>
        <v/>
      </c>
      <c r="AG19" s="30"/>
      <c r="AH19" s="322" t="str">
        <f>IF(AA19="","",SMALL(AF$5:AF$20,ROWS(AB$5:AB19)))</f>
        <v/>
      </c>
      <c r="AI19" s="85" t="str">
        <f>IF(AH19="","",IF(AND(AK18=AK19,AL18=AL19,AM18=AM19),AI18,$AI$5+14))</f>
        <v/>
      </c>
      <c r="AJ19" s="323" t="str">
        <f t="shared" si="5"/>
        <v/>
      </c>
      <c r="AK19" s="248" t="str">
        <f t="shared" si="6"/>
        <v/>
      </c>
      <c r="AL19" s="318" t="str">
        <f t="shared" si="7"/>
        <v/>
      </c>
      <c r="AM19" s="183" t="str">
        <f t="shared" si="8"/>
        <v/>
      </c>
      <c r="AO19" s="302"/>
      <c r="AP19" s="302"/>
      <c r="AQ19" s="302"/>
    </row>
    <row r="20" spans="1:44" ht="30" customHeight="1" thickBot="1">
      <c r="A20" s="10">
        <v>16</v>
      </c>
      <c r="B20" s="271"/>
      <c r="C20" s="271"/>
      <c r="D20" s="272"/>
      <c r="E20" s="436"/>
      <c r="F20" s="90"/>
      <c r="G20" s="438">
        <v>16</v>
      </c>
      <c r="H20" s="504"/>
      <c r="I20" s="152" t="str">
        <f t="shared" si="0"/>
        <v/>
      </c>
      <c r="J20" s="46">
        <f>IF(K19+K20=0,0,IF(K19=K20,2,IF(K19&gt;K20,1,3)))</f>
        <v>0</v>
      </c>
      <c r="K20" s="151"/>
      <c r="L20" s="9">
        <f t="shared" ref="L20" si="49">SUM(K20-K19)</f>
        <v>0</v>
      </c>
      <c r="M20" s="13"/>
      <c r="N20" s="492"/>
      <c r="O20" s="430" t="str">
        <f>IF(K19=K20," ",IF(K19&lt;K20,I19,I20))</f>
        <v xml:space="preserve"> </v>
      </c>
      <c r="P20" s="46">
        <f>IF(Q19+Q20=0,0,IF(Q19=Q20,2,IF(Q19&gt;Q20,1,3)))</f>
        <v>0</v>
      </c>
      <c r="Q20" s="151"/>
      <c r="R20" s="9">
        <f t="shared" ref="R20" si="50">SUM(Q20-Q19)</f>
        <v>0</v>
      </c>
      <c r="S20" s="1"/>
      <c r="T20" s="492"/>
      <c r="U20" s="74" t="str">
        <f>IF(Q19=Q20," ",IF(Q19&lt;Q20,O19,O20))</f>
        <v xml:space="preserve"> </v>
      </c>
      <c r="V20" s="41">
        <f>IF(W19+W20=0,0,IF(W19=W20,2,IF(W19&gt;W20,1,3)))</f>
        <v>0</v>
      </c>
      <c r="W20" s="151"/>
      <c r="X20" s="9">
        <f t="shared" ref="X20" si="51">SUM(W20-W19)</f>
        <v>0</v>
      </c>
      <c r="Y20" s="237"/>
      <c r="Z20" s="39">
        <v>16</v>
      </c>
      <c r="AA20" s="155" t="str">
        <f t="shared" si="1"/>
        <v/>
      </c>
      <c r="AB20" s="468">
        <f t="shared" si="2"/>
        <v>0</v>
      </c>
      <c r="AC20" s="468">
        <f t="shared" si="3"/>
        <v>0</v>
      </c>
      <c r="AD20" s="469">
        <f t="shared" si="4"/>
        <v>0</v>
      </c>
      <c r="AE20"/>
      <c r="AF20" s="256" t="str">
        <f t="shared" si="9"/>
        <v/>
      </c>
      <c r="AG20" s="141"/>
      <c r="AH20" s="324" t="str">
        <f>IF(AA20="","",SMALL(AF$5:AF$20,ROWS(AB$5:AB20)))</f>
        <v/>
      </c>
      <c r="AI20" s="112" t="str">
        <f>IF(AH20="","",IF(AND(AK19=AK20,AL19=AL20,AM19=AM20),AI19,$AI$5+15))</f>
        <v/>
      </c>
      <c r="AJ20" s="325" t="str">
        <f t="shared" si="5"/>
        <v/>
      </c>
      <c r="AK20" s="326" t="str">
        <f t="shared" si="6"/>
        <v/>
      </c>
      <c r="AL20" s="319" t="str">
        <f t="shared" si="7"/>
        <v/>
      </c>
      <c r="AM20" s="184" t="str">
        <f t="shared" si="8"/>
        <v/>
      </c>
      <c r="AO20" s="302"/>
      <c r="AP20" s="302"/>
      <c r="AQ20" s="302"/>
    </row>
    <row r="21" spans="1:44" ht="30.75" customHeight="1">
      <c r="C21" s="237"/>
      <c r="E21" s="237">
        <f>SUM(E5:E20)</f>
        <v>0</v>
      </c>
      <c r="I21" s="233"/>
      <c r="J21" s="233">
        <f>SUM(J5:J20)</f>
        <v>0</v>
      </c>
      <c r="K21" s="237">
        <f>SUM(K5:K20)</f>
        <v>0</v>
      </c>
      <c r="L21" s="261">
        <f>SUM(L5:L20)</f>
        <v>0</v>
      </c>
      <c r="M21" s="13"/>
      <c r="N21" s="13"/>
      <c r="O21" s="233"/>
      <c r="P21" s="233">
        <f>SUM(P5:P20)</f>
        <v>0</v>
      </c>
      <c r="Q21" s="237">
        <f>SUM(Q5:Q20)</f>
        <v>0</v>
      </c>
      <c r="R21" s="261">
        <f>SUM(R5:R20)</f>
        <v>0</v>
      </c>
      <c r="S21" s="236"/>
      <c r="T21" s="13"/>
      <c r="U21" s="233"/>
      <c r="V21" s="234">
        <f>SUM(V5:V20)</f>
        <v>0</v>
      </c>
      <c r="W21" s="237">
        <f>SUM(W5:W20)</f>
        <v>0</v>
      </c>
      <c r="X21" s="261">
        <f>SUM(X5:X20)</f>
        <v>0</v>
      </c>
      <c r="Y21" s="237"/>
      <c r="Z21" s="237"/>
      <c r="AA21" s="233"/>
      <c r="AB21" s="333">
        <f>SUM(AB5:AB20)</f>
        <v>0</v>
      </c>
      <c r="AC21" s="297">
        <f>SUM(AC5:AC20)</f>
        <v>0</v>
      </c>
      <c r="AD21" s="297">
        <f>SUM(AD5:AD20)</f>
        <v>0</v>
      </c>
      <c r="AE21" s="445"/>
      <c r="AF21" s="233"/>
      <c r="AG21" s="233"/>
      <c r="AH21" s="233"/>
      <c r="AI21" s="233"/>
      <c r="AJ21" s="233"/>
      <c r="AK21" s="333">
        <f>SUM(AK5:AK20)</f>
        <v>0</v>
      </c>
      <c r="AL21" s="297">
        <f>SUM(AL5:AL20)</f>
        <v>0</v>
      </c>
      <c r="AM21" s="297">
        <f>SUM(AM5:AM20)</f>
        <v>0</v>
      </c>
      <c r="AO21" s="302"/>
      <c r="AP21" s="302"/>
      <c r="AQ21" s="302"/>
    </row>
    <row r="22" spans="1:44" ht="30" customHeight="1">
      <c r="C22" s="237"/>
      <c r="E22" s="237">
        <v>136</v>
      </c>
      <c r="H22" s="307"/>
      <c r="I22" s="308"/>
      <c r="J22" s="308">
        <v>32</v>
      </c>
      <c r="K22" s="307"/>
      <c r="L22" s="262" t="str">
        <f>IF(L21=0,"OK",ERREUR)</f>
        <v>OK</v>
      </c>
      <c r="M22" s="307"/>
      <c r="N22" s="307"/>
      <c r="O22" s="308"/>
      <c r="P22" s="308">
        <v>32</v>
      </c>
      <c r="Q22" s="307"/>
      <c r="R22" s="262" t="str">
        <f>IF(R21=0,"OK",ERREUR)</f>
        <v>OK</v>
      </c>
      <c r="S22" s="307"/>
      <c r="T22" s="307"/>
      <c r="U22" s="308"/>
      <c r="V22" s="308">
        <v>32</v>
      </c>
      <c r="W22" s="307"/>
      <c r="X22" s="262" t="str">
        <f>IF(X21=0,"OK",ERREUR)</f>
        <v>OK</v>
      </c>
      <c r="Y22" s="313"/>
      <c r="Z22" s="313"/>
      <c r="AA22" s="311"/>
      <c r="AB22" s="334">
        <f>SUM(J22+P22+V22)</f>
        <v>96</v>
      </c>
      <c r="AC22" s="308" t="str">
        <f>IF(AC21=0,"OK",ERREUR)</f>
        <v>OK</v>
      </c>
      <c r="AD22" s="311"/>
      <c r="AE22" s="311"/>
      <c r="AF22" s="312"/>
      <c r="AG22" s="312"/>
      <c r="AH22" s="311"/>
      <c r="AI22" s="311"/>
      <c r="AJ22" s="312"/>
      <c r="AK22" s="334">
        <v>96</v>
      </c>
      <c r="AL22" s="308" t="str">
        <f>IF(AL21=0,"OK",ERREUR)</f>
        <v>OK</v>
      </c>
      <c r="AM22" s="310"/>
      <c r="AO22" s="302"/>
      <c r="AP22" s="302"/>
      <c r="AQ22" s="302"/>
    </row>
    <row r="23" spans="1:44" ht="24.95" customHeight="1">
      <c r="C23" s="500" t="s">
        <v>79</v>
      </c>
      <c r="D23" s="500"/>
      <c r="P23" s="237" t="s">
        <v>10</v>
      </c>
      <c r="T23" s="236"/>
      <c r="V23" s="237"/>
      <c r="W23" s="236"/>
      <c r="X23" s="236"/>
      <c r="Z23" s="237"/>
      <c r="AF23" s="237"/>
      <c r="AH23" s="13"/>
      <c r="AI23" s="13"/>
      <c r="AJ23" s="237"/>
      <c r="AK23" s="13"/>
      <c r="AL23" s="31"/>
    </row>
    <row r="24" spans="1:44" ht="26.25">
      <c r="A24"/>
      <c r="B24"/>
      <c r="C24" s="499" t="s">
        <v>118</v>
      </c>
      <c r="D24" s="499"/>
      <c r="E24"/>
      <c r="F24" s="22"/>
      <c r="G24" s="22"/>
      <c r="H24" s="22"/>
      <c r="I24" s="22"/>
      <c r="J24" s="22"/>
      <c r="K24" s="2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 s="443"/>
      <c r="AE24" s="237"/>
      <c r="AF24" s="237"/>
      <c r="AG24" s="13"/>
      <c r="AH24" s="13"/>
      <c r="AK24" s="31"/>
      <c r="AL24" s="90"/>
      <c r="AR24" s="237"/>
    </row>
    <row r="25" spans="1:44" customFormat="1" ht="27.75" customHeight="1"/>
    <row r="26" spans="1:44" customFormat="1" ht="27.75" customHeight="1"/>
    <row r="27" spans="1:44" customFormat="1" ht="27.75" customHeight="1"/>
    <row r="28" spans="1:44" customFormat="1" ht="30" customHeight="1"/>
    <row r="29" spans="1:44" ht="26.25">
      <c r="C29" s="237"/>
      <c r="D29" s="90"/>
      <c r="E29" s="90"/>
      <c r="F29" s="90"/>
      <c r="G29" s="22"/>
      <c r="H29" s="22"/>
      <c r="I29" s="22"/>
      <c r="J29" s="22"/>
      <c r="K29" s="22"/>
      <c r="L29" s="22"/>
      <c r="M29" s="2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F29" s="13"/>
      <c r="AI29" s="13"/>
      <c r="AJ29" s="31"/>
    </row>
    <row r="30" spans="1:44" ht="26.25">
      <c r="A30" s="21" t="s">
        <v>64</v>
      </c>
      <c r="B30" s="443"/>
      <c r="C30" s="90"/>
      <c r="D30" s="22"/>
      <c r="E30" s="22"/>
      <c r="F30" s="22"/>
      <c r="G30" s="22"/>
      <c r="H30" s="22"/>
      <c r="I30" s="22"/>
      <c r="J30" s="22"/>
      <c r="K30" s="22"/>
      <c r="L30" s="2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F30" s="13"/>
      <c r="AI30" s="13"/>
      <c r="AJ30" s="31"/>
    </row>
    <row r="31" spans="1:44" ht="26.25">
      <c r="A31" s="21" t="s">
        <v>131</v>
      </c>
      <c r="B31" s="443"/>
      <c r="C31" s="90"/>
      <c r="D31" s="22"/>
      <c r="E31" s="22"/>
      <c r="F31" s="22"/>
      <c r="G31" s="22"/>
      <c r="H31" s="22"/>
      <c r="I31" s="22"/>
      <c r="J31" s="22"/>
      <c r="K31" s="22"/>
      <c r="L31" s="22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F31" s="13"/>
      <c r="AG31" s="13"/>
    </row>
    <row r="32" spans="1:44" ht="26.25">
      <c r="A32" s="21" t="s">
        <v>68</v>
      </c>
      <c r="B32" s="443"/>
      <c r="C32" s="90"/>
      <c r="D32" s="22"/>
      <c r="E32" s="22"/>
      <c r="F32" s="22"/>
      <c r="G32" s="22"/>
      <c r="H32" s="22"/>
      <c r="I32" s="22"/>
      <c r="J32" s="22"/>
      <c r="K32" s="22"/>
      <c r="L32" s="2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F32" s="13"/>
      <c r="AI32" s="13"/>
      <c r="AJ32" s="31"/>
    </row>
    <row r="33" spans="1:37" ht="26.25">
      <c r="A33" s="21" t="s">
        <v>132</v>
      </c>
      <c r="B33" s="443"/>
      <c r="C33" s="90"/>
      <c r="D33" s="21"/>
      <c r="E33" s="22"/>
      <c r="F33" s="22"/>
      <c r="G33" s="22"/>
      <c r="H33" s="22"/>
      <c r="I33" s="22"/>
      <c r="J33" s="22"/>
      <c r="K33" s="22"/>
      <c r="L33" s="22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378"/>
      <c r="AF33" s="13"/>
      <c r="AI33" s="13"/>
      <c r="AJ33" s="31"/>
    </row>
    <row r="34" spans="1:37" ht="26.25">
      <c r="A34" s="21" t="s">
        <v>129</v>
      </c>
      <c r="B34" s="443"/>
      <c r="C34" s="90"/>
      <c r="D34" s="22"/>
      <c r="E34" s="22"/>
      <c r="F34" s="22"/>
      <c r="G34" s="90"/>
      <c r="H34" s="90"/>
      <c r="I34" s="22"/>
      <c r="J34" s="22"/>
      <c r="K34" s="22"/>
      <c r="L34" s="22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378"/>
      <c r="AF34" s="13"/>
      <c r="AG34" s="13"/>
    </row>
    <row r="35" spans="1:37" ht="26.25">
      <c r="A35" s="21" t="s">
        <v>100</v>
      </c>
      <c r="B35" s="443"/>
      <c r="C35" s="90"/>
      <c r="D35" s="22"/>
      <c r="E35" s="22"/>
      <c r="F35" s="22"/>
      <c r="G35" s="90"/>
      <c r="H35" s="90"/>
      <c r="I35" s="90"/>
      <c r="J35" s="90"/>
      <c r="K35" s="90"/>
      <c r="L35" s="90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378"/>
      <c r="AF35" s="13"/>
      <c r="AG35" s="13"/>
    </row>
    <row r="36" spans="1:37" ht="26.25">
      <c r="A36" s="403"/>
      <c r="B36" s="424"/>
      <c r="D36" s="90"/>
      <c r="E36" s="90"/>
      <c r="F36" s="90"/>
      <c r="G36" s="90"/>
      <c r="H36" s="90"/>
      <c r="I36" s="90"/>
      <c r="J36" s="90"/>
      <c r="K36" s="90"/>
      <c r="L36" s="90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 s="378"/>
      <c r="AF36" s="13"/>
      <c r="AG36" s="13"/>
    </row>
    <row r="37" spans="1:37">
      <c r="C37" s="90"/>
      <c r="D37" s="90"/>
      <c r="E37" s="90"/>
      <c r="F37" s="90"/>
      <c r="G37" s="90"/>
      <c r="H37" s="90"/>
      <c r="I37" s="90"/>
      <c r="J37" s="90"/>
      <c r="K37" s="90"/>
      <c r="L37" s="90"/>
      <c r="S37" s="236"/>
      <c r="W37" s="236"/>
      <c r="Y37" s="237"/>
      <c r="Z37" s="237"/>
      <c r="AE37" s="446"/>
      <c r="AF37" s="237"/>
      <c r="AG37" s="13"/>
      <c r="AH37" s="13"/>
      <c r="AJ37" s="237"/>
      <c r="AK37" s="31"/>
    </row>
    <row r="38" spans="1:37">
      <c r="C38"/>
      <c r="D38"/>
      <c r="E38" s="90"/>
      <c r="F38" s="90"/>
      <c r="G38" s="90"/>
      <c r="H38" s="90"/>
      <c r="I38" s="90"/>
      <c r="J38" s="90"/>
      <c r="K38" s="90"/>
      <c r="L38" s="90"/>
      <c r="M38" s="90"/>
      <c r="N38" s="90"/>
    </row>
    <row r="39" spans="1:37" ht="26.25">
      <c r="C39"/>
      <c r="D39"/>
      <c r="E39" s="22"/>
      <c r="F39" s="22"/>
      <c r="G39" s="90"/>
      <c r="H39" s="90"/>
      <c r="I39" s="90"/>
      <c r="J39" s="90"/>
      <c r="K39" s="90"/>
      <c r="L39" s="90"/>
      <c r="M39" s="90"/>
      <c r="N39" s="90"/>
    </row>
    <row r="40" spans="1:37" ht="26.25">
      <c r="C40" s="302"/>
      <c r="D40" s="90"/>
      <c r="E40" s="22"/>
      <c r="F40" s="22"/>
      <c r="G40" s="90"/>
      <c r="H40" s="90"/>
      <c r="I40" s="90"/>
      <c r="J40" s="90"/>
      <c r="K40" s="90"/>
      <c r="L40" s="90"/>
      <c r="M40" s="90"/>
      <c r="N40" s="90"/>
    </row>
    <row r="41" spans="1:37" ht="26.25">
      <c r="C41" s="21"/>
      <c r="D41" s="22"/>
      <c r="E41" s="22"/>
      <c r="F41" s="22"/>
      <c r="G41" s="90"/>
      <c r="H41" s="90"/>
      <c r="I41" s="90"/>
      <c r="J41" s="90"/>
      <c r="K41" s="90"/>
      <c r="L41" s="90"/>
      <c r="M41" s="90"/>
      <c r="N41" s="90"/>
    </row>
    <row r="42" spans="1:37" ht="26.25">
      <c r="C42" s="21"/>
      <c r="D42" s="22"/>
      <c r="E42" s="22"/>
      <c r="F42" s="22"/>
      <c r="G42" s="90"/>
      <c r="H42" s="90"/>
      <c r="I42" s="90"/>
      <c r="J42" s="90"/>
      <c r="K42" s="90"/>
      <c r="L42" s="90"/>
      <c r="M42" s="90"/>
      <c r="N42" s="90"/>
    </row>
    <row r="43" spans="1:37" ht="26.25">
      <c r="C43" s="21"/>
      <c r="D43" s="22"/>
      <c r="E43" s="22"/>
      <c r="F43" s="22"/>
      <c r="G43" s="90"/>
      <c r="H43" s="90"/>
      <c r="I43" s="90"/>
      <c r="J43" s="90"/>
      <c r="K43" s="90"/>
      <c r="L43" s="90"/>
      <c r="M43" s="90"/>
      <c r="N43" s="90"/>
    </row>
    <row r="44" spans="1:37" ht="26.25">
      <c r="C44" s="21"/>
      <c r="D44" s="21"/>
      <c r="E44" s="22"/>
      <c r="F44" s="90"/>
      <c r="G44" s="90"/>
      <c r="H44" s="90"/>
      <c r="I44" s="90"/>
      <c r="J44" s="90"/>
      <c r="K44" s="90"/>
      <c r="L44" s="90"/>
      <c r="M44" s="90"/>
      <c r="N44" s="90"/>
    </row>
    <row r="45" spans="1:37" ht="26.25">
      <c r="C45" s="21"/>
      <c r="D45" s="22"/>
      <c r="E45" s="90"/>
      <c r="F45" s="90"/>
      <c r="G45" s="90"/>
      <c r="H45" s="90"/>
      <c r="I45" s="90"/>
      <c r="J45" s="90"/>
      <c r="K45" s="90"/>
      <c r="L45" s="90"/>
      <c r="M45" s="90"/>
      <c r="N45" s="90"/>
    </row>
    <row r="46" spans="1:37" ht="26.25">
      <c r="C46" s="21"/>
      <c r="D46" s="22"/>
      <c r="E46" s="90"/>
      <c r="F46" s="90"/>
      <c r="G46" s="90"/>
      <c r="H46" s="90"/>
      <c r="I46" s="90"/>
      <c r="J46" s="90"/>
      <c r="K46" s="90"/>
      <c r="L46" s="90"/>
      <c r="M46" s="90"/>
      <c r="N46" s="90"/>
    </row>
    <row r="47" spans="1:37"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</row>
    <row r="48" spans="1:37"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</row>
    <row r="49" spans="3:14"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3:14"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3:14"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3:14"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</row>
    <row r="53" spans="3:14"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</row>
    <row r="54" spans="3:14">
      <c r="C54" s="90"/>
      <c r="D54" s="90"/>
      <c r="E54" s="90"/>
      <c r="F54" s="90"/>
    </row>
    <row r="55" spans="3:14">
      <c r="C55" s="90"/>
      <c r="D55" s="90"/>
      <c r="E55" s="90"/>
      <c r="F55" s="90"/>
    </row>
  </sheetData>
  <sheetProtection sheet="1" objects="1" scenarios="1" formatCells="0" formatColumns="0" formatRows="0" insertColumns="0" insertRows="0" insertHyperlinks="0" deleteColumns="0" deleteRows="0" sort="0"/>
  <sortState ref="AE4:AH28">
    <sortCondition ref="AE4"/>
  </sortState>
  <mergeCells count="30">
    <mergeCell ref="T11:T12"/>
    <mergeCell ref="T13:T14"/>
    <mergeCell ref="H13:H14"/>
    <mergeCell ref="A1:C1"/>
    <mergeCell ref="I1:K1"/>
    <mergeCell ref="H5:H6"/>
    <mergeCell ref="H7:H8"/>
    <mergeCell ref="H9:H10"/>
    <mergeCell ref="T15:T16"/>
    <mergeCell ref="T17:T18"/>
    <mergeCell ref="T19:T20"/>
    <mergeCell ref="N11:N12"/>
    <mergeCell ref="N13:N14"/>
    <mergeCell ref="C24:D24"/>
    <mergeCell ref="AI3:AM3"/>
    <mergeCell ref="C23:D23"/>
    <mergeCell ref="H15:H16"/>
    <mergeCell ref="H17:H18"/>
    <mergeCell ref="H19:H20"/>
    <mergeCell ref="N15:N16"/>
    <mergeCell ref="N17:N18"/>
    <mergeCell ref="N19:N20"/>
    <mergeCell ref="H11:H12"/>
    <mergeCell ref="AB3:AD3"/>
    <mergeCell ref="T5:T6"/>
    <mergeCell ref="T7:T8"/>
    <mergeCell ref="T9:T10"/>
    <mergeCell ref="N5:N6"/>
    <mergeCell ref="N7:N8"/>
    <mergeCell ref="N9:N10"/>
  </mergeCells>
  <conditionalFormatting sqref="K5:K6">
    <cfRule type="iconSet" priority="100">
      <iconSet>
        <cfvo type="percent" val="0"/>
        <cfvo type="percent" val="12"/>
        <cfvo type="percent" val="13"/>
      </iconSet>
    </cfRule>
    <cfRule type="duplicateValues" dxfId="535" priority="101"/>
  </conditionalFormatting>
  <conditionalFormatting sqref="K7:K8">
    <cfRule type="iconSet" priority="98">
      <iconSet>
        <cfvo type="percent" val="0"/>
        <cfvo type="percent" val="12"/>
        <cfvo type="percent" val="13"/>
      </iconSet>
    </cfRule>
    <cfRule type="duplicateValues" dxfId="534" priority="99"/>
  </conditionalFormatting>
  <conditionalFormatting sqref="K9:K10">
    <cfRule type="iconSet" priority="96">
      <iconSet>
        <cfvo type="percent" val="0"/>
        <cfvo type="percent" val="12"/>
        <cfvo type="percent" val="13"/>
      </iconSet>
    </cfRule>
    <cfRule type="duplicateValues" dxfId="533" priority="97"/>
  </conditionalFormatting>
  <conditionalFormatting sqref="K11:K12">
    <cfRule type="iconSet" priority="94">
      <iconSet>
        <cfvo type="percent" val="0"/>
        <cfvo type="percent" val="12"/>
        <cfvo type="percent" val="13"/>
      </iconSet>
    </cfRule>
    <cfRule type="duplicateValues" dxfId="532" priority="95"/>
  </conditionalFormatting>
  <conditionalFormatting sqref="K13:K14">
    <cfRule type="iconSet" priority="92">
      <iconSet>
        <cfvo type="percent" val="0"/>
        <cfvo type="percent" val="12"/>
        <cfvo type="percent" val="13"/>
      </iconSet>
    </cfRule>
    <cfRule type="duplicateValues" dxfId="531" priority="93"/>
  </conditionalFormatting>
  <conditionalFormatting sqref="K15:K16">
    <cfRule type="iconSet" priority="90">
      <iconSet>
        <cfvo type="percent" val="0"/>
        <cfvo type="percent" val="12"/>
        <cfvo type="percent" val="13"/>
      </iconSet>
    </cfRule>
    <cfRule type="duplicateValues" dxfId="530" priority="91"/>
  </conditionalFormatting>
  <conditionalFormatting sqref="K17:K18">
    <cfRule type="iconSet" priority="88">
      <iconSet>
        <cfvo type="percent" val="0"/>
        <cfvo type="percent" val="12"/>
        <cfvo type="percent" val="13"/>
      </iconSet>
    </cfRule>
    <cfRule type="duplicateValues" dxfId="529" priority="89"/>
  </conditionalFormatting>
  <conditionalFormatting sqref="K19:K20">
    <cfRule type="iconSet" priority="86">
      <iconSet>
        <cfvo type="percent" val="0"/>
        <cfvo type="percent" val="12"/>
        <cfvo type="percent" val="13"/>
      </iconSet>
    </cfRule>
    <cfRule type="duplicateValues" dxfId="528" priority="87"/>
  </conditionalFormatting>
  <conditionalFormatting sqref="Q5:Q6">
    <cfRule type="iconSet" priority="84">
      <iconSet>
        <cfvo type="percent" val="0"/>
        <cfvo type="percent" val="12"/>
        <cfvo type="percent" val="13"/>
      </iconSet>
    </cfRule>
    <cfRule type="duplicateValues" dxfId="527" priority="85"/>
  </conditionalFormatting>
  <conditionalFormatting sqref="Q7:Q8">
    <cfRule type="iconSet" priority="82">
      <iconSet>
        <cfvo type="percent" val="0"/>
        <cfvo type="percent" val="12"/>
        <cfvo type="percent" val="13"/>
      </iconSet>
    </cfRule>
    <cfRule type="duplicateValues" dxfId="526" priority="83"/>
  </conditionalFormatting>
  <conditionalFormatting sqref="Q9:Q10">
    <cfRule type="iconSet" priority="80">
      <iconSet>
        <cfvo type="percent" val="0"/>
        <cfvo type="percent" val="12"/>
        <cfvo type="percent" val="13"/>
      </iconSet>
    </cfRule>
    <cfRule type="duplicateValues" dxfId="525" priority="81"/>
  </conditionalFormatting>
  <conditionalFormatting sqref="Q11:Q12">
    <cfRule type="iconSet" priority="78">
      <iconSet>
        <cfvo type="percent" val="0"/>
        <cfvo type="percent" val="12"/>
        <cfvo type="percent" val="13"/>
      </iconSet>
    </cfRule>
    <cfRule type="duplicateValues" dxfId="524" priority="79"/>
  </conditionalFormatting>
  <conditionalFormatting sqref="Q13:Q14">
    <cfRule type="iconSet" priority="76">
      <iconSet>
        <cfvo type="percent" val="0"/>
        <cfvo type="percent" val="12"/>
        <cfvo type="percent" val="13"/>
      </iconSet>
    </cfRule>
    <cfRule type="duplicateValues" dxfId="523" priority="77"/>
  </conditionalFormatting>
  <conditionalFormatting sqref="Q15:Q16">
    <cfRule type="iconSet" priority="74">
      <iconSet>
        <cfvo type="percent" val="0"/>
        <cfvo type="percent" val="12"/>
        <cfvo type="percent" val="13"/>
      </iconSet>
    </cfRule>
    <cfRule type="duplicateValues" dxfId="522" priority="75"/>
  </conditionalFormatting>
  <conditionalFormatting sqref="Q17:Q18">
    <cfRule type="iconSet" priority="72">
      <iconSet>
        <cfvo type="percent" val="0"/>
        <cfvo type="percent" val="12"/>
        <cfvo type="percent" val="13"/>
      </iconSet>
    </cfRule>
    <cfRule type="duplicateValues" dxfId="521" priority="73"/>
  </conditionalFormatting>
  <conditionalFormatting sqref="Q19:Q20">
    <cfRule type="iconSet" priority="70">
      <iconSet>
        <cfvo type="percent" val="0"/>
        <cfvo type="percent" val="12"/>
        <cfvo type="percent" val="13"/>
      </iconSet>
    </cfRule>
    <cfRule type="duplicateValues" dxfId="520" priority="71"/>
  </conditionalFormatting>
  <conditionalFormatting sqref="W5:W6">
    <cfRule type="iconSet" priority="68">
      <iconSet>
        <cfvo type="percent" val="0"/>
        <cfvo type="percent" val="12"/>
        <cfvo type="percent" val="13"/>
      </iconSet>
    </cfRule>
    <cfRule type="duplicateValues" dxfId="519" priority="69"/>
  </conditionalFormatting>
  <conditionalFormatting sqref="W7:W8">
    <cfRule type="iconSet" priority="66">
      <iconSet>
        <cfvo type="percent" val="0"/>
        <cfvo type="percent" val="12"/>
        <cfvo type="percent" val="13"/>
      </iconSet>
    </cfRule>
    <cfRule type="duplicateValues" dxfId="518" priority="67"/>
  </conditionalFormatting>
  <conditionalFormatting sqref="W9:W10">
    <cfRule type="iconSet" priority="64">
      <iconSet>
        <cfvo type="percent" val="0"/>
        <cfvo type="percent" val="12"/>
        <cfvo type="percent" val="13"/>
      </iconSet>
    </cfRule>
    <cfRule type="duplicateValues" dxfId="517" priority="65"/>
  </conditionalFormatting>
  <conditionalFormatting sqref="W11:W12">
    <cfRule type="iconSet" priority="62">
      <iconSet>
        <cfvo type="percent" val="0"/>
        <cfvo type="percent" val="12"/>
        <cfvo type="percent" val="13"/>
      </iconSet>
    </cfRule>
    <cfRule type="duplicateValues" dxfId="516" priority="63"/>
  </conditionalFormatting>
  <conditionalFormatting sqref="W13:W14">
    <cfRule type="iconSet" priority="60">
      <iconSet>
        <cfvo type="percent" val="0"/>
        <cfvo type="percent" val="12"/>
        <cfvo type="percent" val="13"/>
      </iconSet>
    </cfRule>
    <cfRule type="duplicateValues" dxfId="515" priority="61"/>
  </conditionalFormatting>
  <conditionalFormatting sqref="W15:W16">
    <cfRule type="iconSet" priority="58">
      <iconSet>
        <cfvo type="percent" val="0"/>
        <cfvo type="percent" val="12"/>
        <cfvo type="percent" val="13"/>
      </iconSet>
    </cfRule>
    <cfRule type="duplicateValues" dxfId="514" priority="59"/>
  </conditionalFormatting>
  <conditionalFormatting sqref="W17:W18">
    <cfRule type="iconSet" priority="56">
      <iconSet>
        <cfvo type="percent" val="0"/>
        <cfvo type="percent" val="12"/>
        <cfvo type="percent" val="13"/>
      </iconSet>
    </cfRule>
    <cfRule type="duplicateValues" dxfId="513" priority="57"/>
  </conditionalFormatting>
  <conditionalFormatting sqref="W19:W20">
    <cfRule type="iconSet" priority="54">
      <iconSet>
        <cfvo type="percent" val="0"/>
        <cfvo type="percent" val="12"/>
        <cfvo type="percent" val="13"/>
      </iconSet>
    </cfRule>
    <cfRule type="duplicateValues" dxfId="512" priority="55"/>
  </conditionalFormatting>
  <conditionalFormatting sqref="AI5:AI20">
    <cfRule type="duplicateValues" dxfId="511" priority="53"/>
  </conditionalFormatting>
  <conditionalFormatting sqref="AL21 AC21 R21 X21 L21">
    <cfRule type="colorScale" priority="52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2 AC22 R22 X22 L22">
    <cfRule type="containsText" dxfId="510" priority="50" operator="containsText" text="OK">
      <formula>NOT(ISERROR(SEARCH("OK",L22)))</formula>
    </cfRule>
    <cfRule type="containsText" dxfId="509" priority="51" operator="containsText" text="ERREUR">
      <formula>NOT(ISERROR(SEARCH("ERREUR",L22)))</formula>
    </cfRule>
  </conditionalFormatting>
  <conditionalFormatting sqref="AI6:AI20">
    <cfRule type="duplicateValues" dxfId="508" priority="43"/>
  </conditionalFormatting>
  <conditionalFormatting sqref="AI6:AI20">
    <cfRule type="duplicateValues" dxfId="507" priority="39"/>
    <cfRule type="duplicateValues" dxfId="506" priority="40"/>
  </conditionalFormatting>
  <conditionalFormatting sqref="AI6 AI8 AI10 AI12 AI14 AI16 AI18 AI20">
    <cfRule type="duplicateValues" dxfId="505" priority="31"/>
  </conditionalFormatting>
  <conditionalFormatting sqref="AI6 AI8 AI10 AI12 AI14 AI16 AI18 AI20">
    <cfRule type="duplicateValues" dxfId="504" priority="29"/>
    <cfRule type="duplicateValues" dxfId="503" priority="30"/>
  </conditionalFormatting>
  <conditionalFormatting sqref="AK5:AL20">
    <cfRule type="duplicateValues" priority="20"/>
  </conditionalFormatting>
  <conditionalFormatting sqref="O5:O20">
    <cfRule type="duplicateValues" dxfId="502" priority="1"/>
  </conditionalFormatting>
  <pageMargins left="0.11" right="0.1" top="0.15" bottom="0.26" header="0.1" footer="0.17"/>
  <pageSetup paperSize="9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66FF33"/>
  </sheetPr>
  <dimension ref="A1:AN48"/>
  <sheetViews>
    <sheetView tabSelected="1" zoomScale="60" zoomScaleNormal="60" workbookViewId="0">
      <selection activeCell="I20" sqref="I20"/>
    </sheetView>
  </sheetViews>
  <sheetFormatPr baseColWidth="10" defaultRowHeight="15"/>
  <cols>
    <col min="1" max="2" width="7" style="90" customWidth="1"/>
    <col min="3" max="3" width="31.28515625" style="90" customWidth="1"/>
    <col min="4" max="4" width="26.5703125" style="90" customWidth="1"/>
    <col min="5" max="5" width="12.42578125" style="90" customWidth="1"/>
    <col min="6" max="6" width="4" style="90" customWidth="1"/>
    <col min="7" max="7" width="5.7109375" style="90" customWidth="1"/>
    <col min="8" max="8" width="7.7109375" style="90" customWidth="1"/>
    <col min="9" max="9" width="30.7109375" style="90" customWidth="1"/>
    <col min="10" max="10" width="8.28515625" style="90" hidden="1" customWidth="1"/>
    <col min="11" max="11" width="8.85546875" style="90" customWidth="1"/>
    <col min="12" max="12" width="10.28515625" style="90" hidden="1" customWidth="1"/>
    <col min="13" max="13" width="7" style="90" customWidth="1"/>
    <col min="14" max="14" width="8" style="90" customWidth="1"/>
    <col min="15" max="15" width="29.85546875" style="90" customWidth="1"/>
    <col min="16" max="16" width="9.140625" style="90" hidden="1" customWidth="1"/>
    <col min="17" max="17" width="9.7109375" style="90" customWidth="1"/>
    <col min="18" max="18" width="8.85546875" style="90" hidden="1" customWidth="1"/>
    <col min="19" max="19" width="8.85546875" style="90" customWidth="1"/>
    <col min="20" max="20" width="7.85546875" style="90" customWidth="1"/>
    <col min="21" max="21" width="30.140625" style="90" customWidth="1"/>
    <col min="22" max="22" width="6.7109375" style="90" hidden="1" customWidth="1"/>
    <col min="23" max="23" width="9.7109375" style="90" customWidth="1"/>
    <col min="24" max="24" width="7.140625" style="90" hidden="1" customWidth="1"/>
    <col min="25" max="25" width="8" style="90" customWidth="1"/>
    <col min="26" max="26" width="8.140625" style="90" customWidth="1"/>
    <col min="27" max="27" width="30.140625" style="90" customWidth="1"/>
    <col min="28" max="28" width="11.140625" style="90" customWidth="1"/>
    <col min="29" max="30" width="9.5703125" style="90" customWidth="1"/>
    <col min="31" max="31" width="7.85546875" style="90" customWidth="1"/>
    <col min="32" max="32" width="12.85546875" style="90" customWidth="1"/>
    <col min="33" max="33" width="12.140625" style="90" customWidth="1"/>
    <col min="34" max="34" width="14.5703125" style="90" customWidth="1"/>
    <col min="35" max="35" width="12.42578125" style="90" customWidth="1"/>
    <col min="36" max="36" width="30.5703125" style="90" customWidth="1"/>
    <col min="37" max="37" width="10.7109375" style="90" customWidth="1"/>
    <col min="38" max="38" width="11.140625" style="90" customWidth="1"/>
    <col min="39" max="39" width="11" style="90" customWidth="1"/>
    <col min="40" max="40" width="15.7109375" style="90" customWidth="1"/>
    <col min="41" max="41" width="11.42578125" style="90"/>
    <col min="42" max="43" width="10.85546875" style="90" customWidth="1"/>
    <col min="44" max="16384" width="11.42578125" style="90"/>
  </cols>
  <sheetData>
    <row r="1" spans="1:39" ht="60.7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237"/>
      <c r="M1" s="443"/>
      <c r="N1" s="237"/>
      <c r="O1" s="237"/>
      <c r="P1" s="237"/>
      <c r="Q1" s="237"/>
      <c r="R1" s="237"/>
      <c r="S1" s="237"/>
      <c r="T1" s="237"/>
      <c r="U1" s="236"/>
      <c r="V1" s="237"/>
      <c r="W1" s="237"/>
      <c r="X1" s="236"/>
      <c r="Y1" s="236"/>
      <c r="Z1" s="237"/>
      <c r="AA1" s="237"/>
      <c r="AB1" s="237"/>
      <c r="AC1" s="237"/>
      <c r="AD1" s="344"/>
      <c r="AE1" s="237"/>
      <c r="AF1" s="237"/>
      <c r="AH1" s="237"/>
      <c r="AI1" s="13"/>
      <c r="AJ1" s="13"/>
      <c r="AK1" s="237"/>
      <c r="AL1" s="13"/>
    </row>
    <row r="2" spans="1:39" ht="29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56"/>
      <c r="V2" s="443"/>
      <c r="W2" s="443"/>
      <c r="X2" s="444"/>
      <c r="Y2" s="444"/>
      <c r="Z2" s="443"/>
      <c r="AA2" s="443"/>
      <c r="AB2" s="443"/>
      <c r="AC2" s="443"/>
      <c r="AD2" s="443"/>
      <c r="AE2" s="443"/>
      <c r="AF2" s="443"/>
      <c r="AH2" s="443"/>
      <c r="AI2" s="13"/>
      <c r="AJ2" s="13"/>
      <c r="AK2" s="443"/>
      <c r="AL2" s="13"/>
    </row>
    <row r="3" spans="1:39" ht="29.1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37"/>
      <c r="K3" s="237"/>
      <c r="L3" s="237"/>
      <c r="M3" s="443"/>
      <c r="N3" s="12"/>
      <c r="O3" s="11" t="s">
        <v>7</v>
      </c>
      <c r="P3" s="237"/>
      <c r="Q3" s="237"/>
      <c r="R3" s="237"/>
      <c r="S3" s="236"/>
      <c r="T3" s="12"/>
      <c r="U3" s="11" t="s">
        <v>8</v>
      </c>
      <c r="V3" s="27"/>
      <c r="W3" s="237"/>
      <c r="X3" s="237"/>
      <c r="Y3" s="237"/>
      <c r="Z3" s="237"/>
      <c r="AB3" s="512" t="s">
        <v>22</v>
      </c>
      <c r="AC3" s="513"/>
      <c r="AD3" s="514"/>
      <c r="AE3"/>
      <c r="AF3" s="91"/>
      <c r="AG3" s="91"/>
      <c r="AH3" s="89"/>
      <c r="AI3" s="493" t="s">
        <v>13</v>
      </c>
      <c r="AJ3" s="494"/>
      <c r="AK3" s="494"/>
      <c r="AL3" s="494"/>
      <c r="AM3" s="495"/>
    </row>
    <row r="4" spans="1:39" ht="29.1" customHeight="1" thickBot="1">
      <c r="A4" s="93"/>
      <c r="B4" s="346" t="s">
        <v>130</v>
      </c>
      <c r="C4" s="476" t="s">
        <v>125</v>
      </c>
      <c r="D4" s="95" t="s">
        <v>15</v>
      </c>
      <c r="E4" s="433" t="s">
        <v>80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37"/>
      <c r="Z4" s="237"/>
      <c r="AA4" s="472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43"/>
      <c r="AH4" s="305" t="s">
        <v>21</v>
      </c>
      <c r="AI4" s="320" t="s">
        <v>17</v>
      </c>
      <c r="AJ4" s="316" t="s">
        <v>1</v>
      </c>
      <c r="AK4" s="314" t="s">
        <v>2</v>
      </c>
      <c r="AL4" s="315" t="s">
        <v>3</v>
      </c>
      <c r="AM4" s="309" t="s">
        <v>12</v>
      </c>
    </row>
    <row r="5" spans="1:39" ht="29.1" customHeight="1">
      <c r="A5" s="98">
        <v>1</v>
      </c>
      <c r="B5" s="265"/>
      <c r="C5" s="265"/>
      <c r="D5" s="266"/>
      <c r="E5" s="434"/>
      <c r="G5" s="437">
        <v>1</v>
      </c>
      <c r="H5" s="503">
        <v>1</v>
      </c>
      <c r="I5" s="45" t="str">
        <f t="shared" ref="I5:I22" si="0">IF(ISNA(MATCH(G5,$E$5:$E$22,0)),"",INDEX($C$5:$C$22,MATCH(G5,$E$5:$E$22,0)))</f>
        <v/>
      </c>
      <c r="J5" s="45">
        <f>IF(K5+K6=0,0,IF(K5=K6,2,IF(K5&lt;K6,1,3)))</f>
        <v>0</v>
      </c>
      <c r="K5" s="150"/>
      <c r="L5" s="45">
        <f>SUM(K5-K6)</f>
        <v>0</v>
      </c>
      <c r="M5" s="448"/>
      <c r="N5" s="491">
        <v>9</v>
      </c>
      <c r="O5" s="17" t="str">
        <f>IF(K5=K6," ",IF(K5&gt;K6,I5,I6))</f>
        <v xml:space="preserve"> </v>
      </c>
      <c r="P5" s="72">
        <f>IF(Q5+Q6=0,0,IF(Q5=Q6,2,IF(Q5&lt;Q6,1,3)))</f>
        <v>0</v>
      </c>
      <c r="Q5" s="150"/>
      <c r="R5" s="45">
        <f>SUM(Q5-Q6)</f>
        <v>0</v>
      </c>
      <c r="S5" s="1"/>
      <c r="T5" s="491">
        <v>4</v>
      </c>
      <c r="U5" s="28" t="str">
        <f>IF(Q5=Q6," ",IF(Q5&gt;Q6,O5,O6))</f>
        <v xml:space="preserve"> </v>
      </c>
      <c r="V5" s="72">
        <f>IF(W5+W6=0,0,IF(W5=W6,2,IF(W5&lt;W6,1,3)))</f>
        <v>0</v>
      </c>
      <c r="W5" s="150"/>
      <c r="X5" s="45">
        <f>SUM(W5-W6)</f>
        <v>0</v>
      </c>
      <c r="Y5" s="237"/>
      <c r="Z5" s="14">
        <v>1</v>
      </c>
      <c r="AA5" s="8" t="str">
        <f>+I5</f>
        <v/>
      </c>
      <c r="AB5" s="260">
        <f t="shared" ref="AB5:AB21" si="1">SUM(IFERROR(VLOOKUP(AA5,I$5:L$22,2,0),0),IFERROR(VLOOKUP(AA5,O$5:R$22,2,0),0),IFERROR(VLOOKUP(AA5,U$5:X$22,2,0),0))</f>
        <v>0</v>
      </c>
      <c r="AC5" s="260">
        <f t="shared" ref="AC5:AC21" si="2">SUM(IFERROR(VLOOKUP(AA5,I$5:M$22,4,0),0),IFERROR(VLOOKUP(AA5,O$5:R$22,4,0),0),IFERROR(VLOOKUP(AA5,U$5:X$22,4,0),0))</f>
        <v>0</v>
      </c>
      <c r="AD5" s="471">
        <f t="shared" ref="AD5:AD21" si="3">SUM(IFERROR(VLOOKUP(AA5,I$5:L$22,3,0),0),IFERROR(VLOOKUP(AA5,O$5:R$22,3,0),0),IFERROR(VLOOKUP(AA5,U$5:X$22,3,0),0))</f>
        <v>0</v>
      </c>
      <c r="AE5"/>
      <c r="AF5" s="256" t="str">
        <f>IF(OR(AA5="",AB5="",AC5=""),"",RANK(AB5,$AB$5:$AB$22)+SUM(-AC5/100)-(+AD5/10000)+COUNTIF(AA$5:AA$22,"&lt;="&amp;AA5+1)/1000000+ROW()/100000000)</f>
        <v/>
      </c>
      <c r="AG5" s="113"/>
      <c r="AH5" s="68" t="str">
        <f>IF(AA5="","",SMALL(AF$5:AF$22,ROWS(AB$5:AB5)))</f>
        <v/>
      </c>
      <c r="AI5" s="84" t="str">
        <f>IF(AH5="","",1)</f>
        <v/>
      </c>
      <c r="AJ5" s="87" t="str">
        <f t="shared" ref="AJ5:AJ22" si="4">IF(OR(AA5="",AB5=""),"",INDEX($AA$5:$AA$22,MATCH(AH5,$AF$5:$AF$22,0)))</f>
        <v/>
      </c>
      <c r="AK5" s="87" t="str">
        <f t="shared" ref="AK5:AK22" si="5">IF(AA5="","",INDEX($AB$5:$AB$22,MATCH(AH5,$AF$5:$AF$22,0)))</f>
        <v/>
      </c>
      <c r="AL5" s="350" t="str">
        <f t="shared" ref="AL5:AL22" si="6">IF(AA5="","",INDEX($AC$5:$AC$22,MATCH(AH5,$AF$5:$AF$22,0)))</f>
        <v/>
      </c>
      <c r="AM5" s="339" t="str">
        <f t="shared" ref="AM5:AM22" si="7">IF(AA5="","",INDEX($AD$5:$AD$22,MATCH(AH5,$AF$5:$AF$22,0)))</f>
        <v/>
      </c>
    </row>
    <row r="6" spans="1:39" ht="29.1" customHeight="1" thickBot="1">
      <c r="A6" s="7">
        <v>2</v>
      </c>
      <c r="B6" s="267"/>
      <c r="C6" s="267"/>
      <c r="D6" s="268"/>
      <c r="E6" s="435"/>
      <c r="G6" s="438">
        <v>2</v>
      </c>
      <c r="H6" s="504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448"/>
      <c r="N6" s="492"/>
      <c r="O6" s="18" t="str">
        <f>IF(K7=K8," ",IF(K7&gt;K8,I7,I8))</f>
        <v xml:space="preserve"> </v>
      </c>
      <c r="P6" s="73">
        <f>IF(Q5+Q6=0,0,IF(Q5=Q6,2,IF(Q5&gt;Q6,1,3)))</f>
        <v>0</v>
      </c>
      <c r="Q6" s="151"/>
      <c r="R6" s="9">
        <f>SUM(Q6-Q5)</f>
        <v>0</v>
      </c>
      <c r="S6" s="1"/>
      <c r="T6" s="492"/>
      <c r="U6" s="485" t="str">
        <f>IF(Q7=Q8," ",IF(Q7&gt;Q8,O7,O8))</f>
        <v xml:space="preserve"> </v>
      </c>
      <c r="V6" s="73">
        <f>IF(W5+W6=0,0,IF(W5=W6,2,IF(W5&gt;W6,1,3)))</f>
        <v>0</v>
      </c>
      <c r="W6" s="151"/>
      <c r="X6" s="9">
        <f>SUM(W6-W5)</f>
        <v>0</v>
      </c>
      <c r="Y6" s="237"/>
      <c r="Z6" s="15">
        <v>2</v>
      </c>
      <c r="AA6" s="181" t="str">
        <f t="shared" ref="AA6:AA22" si="8">+I6</f>
        <v/>
      </c>
      <c r="AB6" s="153">
        <f t="shared" si="1"/>
        <v>0</v>
      </c>
      <c r="AC6" s="153">
        <f t="shared" si="2"/>
        <v>0</v>
      </c>
      <c r="AD6" s="467">
        <f t="shared" si="3"/>
        <v>0</v>
      </c>
      <c r="AE6"/>
      <c r="AF6" s="256" t="str">
        <f t="shared" ref="AF6:AF22" si="9">IF(OR(AA6="",AB6="",AC6=""),"",RANK(AB6,$AB$5:$AB$22)+SUM(-AC6/100)-(+AD6/10000)+COUNTIF(AA$5:AA$22,"&lt;="&amp;AA6+1)/1000000+ROW()/100000000)</f>
        <v/>
      </c>
      <c r="AG6" s="113"/>
      <c r="AH6" s="68" t="str">
        <f>IF(AA6="","",SMALL(AF$5:AF$22,ROWS(AB$5:AB6)))</f>
        <v/>
      </c>
      <c r="AI6" s="85" t="str">
        <f>IF(AH6="","",IF(AND(AK5=AK6,AL5=AL6,AM5=AM6),AI5,$AI$5+1))</f>
        <v/>
      </c>
      <c r="AJ6" s="68" t="str">
        <f t="shared" si="4"/>
        <v/>
      </c>
      <c r="AK6" s="70" t="str">
        <f t="shared" si="5"/>
        <v/>
      </c>
      <c r="AL6" s="351" t="str">
        <f t="shared" si="6"/>
        <v/>
      </c>
      <c r="AM6" s="205" t="str">
        <f t="shared" si="7"/>
        <v/>
      </c>
    </row>
    <row r="7" spans="1:39" ht="29.1" customHeight="1">
      <c r="A7" s="7">
        <v>3</v>
      </c>
      <c r="B7" s="267"/>
      <c r="C7" s="267"/>
      <c r="D7" s="268"/>
      <c r="E7" s="435"/>
      <c r="G7" s="438">
        <v>3</v>
      </c>
      <c r="H7" s="503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448"/>
      <c r="N7" s="491">
        <v>8</v>
      </c>
      <c r="O7" s="17" t="str">
        <f>IF(K9=K10," ",IF(K9&gt;K10,I9,I10))</f>
        <v xml:space="preserve"> </v>
      </c>
      <c r="P7" s="72">
        <f>IF(Q7+Q8=0,0,IF(Q7=Q8,2,IF(Q7&lt;Q8,1,3)))</f>
        <v>0</v>
      </c>
      <c r="Q7" s="150"/>
      <c r="R7" s="8">
        <f t="shared" ref="R7" si="11">SUM(Q7-Q8)</f>
        <v>0</v>
      </c>
      <c r="S7" s="1"/>
      <c r="T7" s="508">
        <v>3</v>
      </c>
      <c r="U7" s="17" t="str">
        <f>IF(Q9=Q10," ",IF(Q9&gt;Q10,O9,O10))</f>
        <v xml:space="preserve"> </v>
      </c>
      <c r="V7" s="72">
        <f>IF(W7+W8=0,0,IF(W7=W8,2,IF(W7&lt;W8,1,3)))</f>
        <v>0</v>
      </c>
      <c r="W7" s="150"/>
      <c r="X7" s="8">
        <f t="shared" ref="X7" si="12">SUM(W7-W8)</f>
        <v>0</v>
      </c>
      <c r="Y7" s="237"/>
      <c r="Z7" s="15">
        <v>3</v>
      </c>
      <c r="AA7" s="181" t="str">
        <f t="shared" si="8"/>
        <v/>
      </c>
      <c r="AB7" s="153">
        <f t="shared" si="1"/>
        <v>0</v>
      </c>
      <c r="AC7" s="153">
        <f t="shared" si="2"/>
        <v>0</v>
      </c>
      <c r="AD7" s="467">
        <f t="shared" si="3"/>
        <v>0</v>
      </c>
      <c r="AE7"/>
      <c r="AF7" s="256" t="str">
        <f t="shared" si="9"/>
        <v/>
      </c>
      <c r="AG7" s="113"/>
      <c r="AH7" s="68" t="str">
        <f>IF(AA7="","",SMALL(AF$5:AF$22,ROWS(AB$5:AB7)))</f>
        <v/>
      </c>
      <c r="AI7" s="85" t="str">
        <f>IF(AH7="","",IF(AND(AK6=AK7,AL6=AL7,AM6=AM7),AI6,$AI$5+2))</f>
        <v/>
      </c>
      <c r="AJ7" s="68" t="str">
        <f t="shared" si="4"/>
        <v/>
      </c>
      <c r="AK7" s="70" t="str">
        <f t="shared" si="5"/>
        <v/>
      </c>
      <c r="AL7" s="351" t="str">
        <f t="shared" si="6"/>
        <v/>
      </c>
      <c r="AM7" s="205" t="str">
        <f t="shared" si="7"/>
        <v/>
      </c>
    </row>
    <row r="8" spans="1:39" ht="29.1" customHeight="1" thickBot="1">
      <c r="A8" s="7">
        <v>4</v>
      </c>
      <c r="B8" s="267"/>
      <c r="C8" s="267"/>
      <c r="D8" s="268"/>
      <c r="E8" s="435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448"/>
      <c r="N8" s="492"/>
      <c r="O8" s="18" t="str">
        <f>IF(K11=K12," ",IF(K11&gt;K12,I11,I12))</f>
        <v xml:space="preserve"> </v>
      </c>
      <c r="P8" s="73">
        <f>IF(Q7+Q8=0,0,IF(Q7=Q8,2,IF(Q7&gt;Q8,1,3)))</f>
        <v>0</v>
      </c>
      <c r="Q8" s="151"/>
      <c r="R8" s="9">
        <f t="shared" ref="R8" si="14">SUM(Q8-Q7)</f>
        <v>0</v>
      </c>
      <c r="S8" s="1"/>
      <c r="T8" s="507"/>
      <c r="U8" s="477" t="str">
        <f>IF(Q11=Q12," ",IF(Q11&gt;Q12,O11,O12))</f>
        <v xml:space="preserve"> </v>
      </c>
      <c r="V8" s="73">
        <f>IF(W7+W8=0,0,IF(W7=W8,2,IF(W7&gt;W8,1,3)))</f>
        <v>0</v>
      </c>
      <c r="W8" s="151"/>
      <c r="X8" s="9">
        <f t="shared" ref="X8" si="15">SUM(W8-W7)</f>
        <v>0</v>
      </c>
      <c r="Y8" s="237"/>
      <c r="Z8" s="15">
        <v>4</v>
      </c>
      <c r="AA8" s="181" t="str">
        <f t="shared" si="8"/>
        <v/>
      </c>
      <c r="AB8" s="153">
        <f t="shared" si="1"/>
        <v>0</v>
      </c>
      <c r="AC8" s="153">
        <f t="shared" si="2"/>
        <v>0</v>
      </c>
      <c r="AD8" s="467">
        <f t="shared" si="3"/>
        <v>0</v>
      </c>
      <c r="AE8"/>
      <c r="AF8" s="256" t="str">
        <f t="shared" si="9"/>
        <v/>
      </c>
      <c r="AG8" s="113"/>
      <c r="AH8" s="68" t="str">
        <f>IF(AA8="","",SMALL(AF$5:AF$22,ROWS(AB$5:AB8)))</f>
        <v/>
      </c>
      <c r="AI8" s="85" t="str">
        <f>IF(AH8="","",IF(AND(AK7=AK8,AL7=AL8,AM7=AM8),AI7,$AI$5+3))</f>
        <v/>
      </c>
      <c r="AJ8" s="68" t="str">
        <f t="shared" si="4"/>
        <v/>
      </c>
      <c r="AK8" s="70" t="str">
        <f t="shared" si="5"/>
        <v/>
      </c>
      <c r="AL8" s="351" t="str">
        <f t="shared" si="6"/>
        <v/>
      </c>
      <c r="AM8" s="205" t="str">
        <f t="shared" si="7"/>
        <v/>
      </c>
    </row>
    <row r="9" spans="1:39" ht="29.1" customHeight="1">
      <c r="A9" s="7">
        <v>5</v>
      </c>
      <c r="B9" s="267"/>
      <c r="C9" s="267"/>
      <c r="D9" s="268"/>
      <c r="E9" s="435"/>
      <c r="G9" s="438">
        <v>5</v>
      </c>
      <c r="H9" s="503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6">SUM(K9-K10)</f>
        <v>0</v>
      </c>
      <c r="M9" s="448"/>
      <c r="N9" s="491">
        <v>7</v>
      </c>
      <c r="O9" s="17" t="str">
        <f>IF(K13=K14," ",IF(K13&gt;K14,I13,I14))</f>
        <v xml:space="preserve"> </v>
      </c>
      <c r="P9" s="72">
        <f>IF(Q9+Q10=0,0,IF(Q9=Q10,2,IF(Q9&lt;Q10,1,3)))</f>
        <v>0</v>
      </c>
      <c r="Q9" s="150"/>
      <c r="R9" s="8">
        <f t="shared" ref="R9" si="17">SUM(Q9-Q10)</f>
        <v>0</v>
      </c>
      <c r="S9" s="1"/>
      <c r="T9" s="508">
        <v>2</v>
      </c>
      <c r="U9" s="486" t="str">
        <f>IF(Q13=Q14," ",IF(Q13&gt;Q14,O13,#REF!))</f>
        <v xml:space="preserve"> </v>
      </c>
      <c r="V9" s="72">
        <f>IF(W9+W10=0,0,IF(W9=W10,2,IF(W9&lt;W10,1,3)))</f>
        <v>0</v>
      </c>
      <c r="W9" s="150"/>
      <c r="X9" s="8">
        <f t="shared" ref="X9" si="18">SUM(W9-W10)</f>
        <v>0</v>
      </c>
      <c r="Y9" s="237"/>
      <c r="Z9" s="15">
        <v>5</v>
      </c>
      <c r="AA9" s="181" t="str">
        <f t="shared" si="8"/>
        <v/>
      </c>
      <c r="AB9" s="153">
        <f t="shared" si="1"/>
        <v>0</v>
      </c>
      <c r="AC9" s="153">
        <f t="shared" si="2"/>
        <v>0</v>
      </c>
      <c r="AD9" s="467">
        <f t="shared" si="3"/>
        <v>0</v>
      </c>
      <c r="AE9"/>
      <c r="AF9" s="256" t="str">
        <f t="shared" si="9"/>
        <v/>
      </c>
      <c r="AG9" s="113"/>
      <c r="AH9" s="68" t="str">
        <f>IF(AA9="","",SMALL(AF$5:AF$22,ROWS(AB$5:AB9)))</f>
        <v/>
      </c>
      <c r="AI9" s="85" t="str">
        <f>IF(AH9="","",IF(AND(AK8=AK9,AL8=AL9,AM8=AM9),AI8,$AI$5+4))</f>
        <v/>
      </c>
      <c r="AJ9" s="68" t="str">
        <f t="shared" si="4"/>
        <v/>
      </c>
      <c r="AK9" s="70" t="str">
        <f t="shared" si="5"/>
        <v/>
      </c>
      <c r="AL9" s="351" t="str">
        <f t="shared" si="6"/>
        <v/>
      </c>
      <c r="AM9" s="205" t="str">
        <f t="shared" si="7"/>
        <v/>
      </c>
    </row>
    <row r="10" spans="1:39" ht="29.1" customHeight="1" thickBot="1">
      <c r="A10" s="7">
        <v>6</v>
      </c>
      <c r="B10" s="267"/>
      <c r="C10" s="267"/>
      <c r="D10" s="268"/>
      <c r="E10" s="435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448"/>
      <c r="N10" s="492"/>
      <c r="O10" s="18" t="str">
        <f>IF(K15=K16," ",IF(K15&gt;K16,I15,I16))</f>
        <v xml:space="preserve"> </v>
      </c>
      <c r="P10" s="73">
        <f>IF(Q9+Q10=0,0,IF(Q9=Q10,2,IF(Q9&gt;Q10,1,3)))</f>
        <v>0</v>
      </c>
      <c r="Q10" s="151"/>
      <c r="R10" s="9">
        <f t="shared" ref="R10" si="20">SUM(Q10-Q9)</f>
        <v>0</v>
      </c>
      <c r="S10" s="1"/>
      <c r="T10" s="507"/>
      <c r="U10" s="164" t="str">
        <f>IF(Q21=Q22," ",IF(Q21&gt;Q22,O21,O22))</f>
        <v xml:space="preserve"> </v>
      </c>
      <c r="V10" s="73">
        <f>IF(W9+W10=0,0,IF(W9=W10,2,IF(W9&gt;W10,1,3)))</f>
        <v>0</v>
      </c>
      <c r="W10" s="151"/>
      <c r="X10" s="9">
        <f t="shared" ref="X10" si="21">SUM(W10-W9)</f>
        <v>0</v>
      </c>
      <c r="Y10" s="237"/>
      <c r="Z10" s="15">
        <v>6</v>
      </c>
      <c r="AA10" s="181" t="str">
        <f t="shared" si="8"/>
        <v/>
      </c>
      <c r="AB10" s="153">
        <f t="shared" si="1"/>
        <v>0</v>
      </c>
      <c r="AC10" s="153">
        <f t="shared" si="2"/>
        <v>0</v>
      </c>
      <c r="AD10" s="467">
        <f t="shared" si="3"/>
        <v>0</v>
      </c>
      <c r="AE10"/>
      <c r="AF10" s="256" t="str">
        <f t="shared" si="9"/>
        <v/>
      </c>
      <c r="AG10" s="113"/>
      <c r="AH10" s="68" t="str">
        <f>IF(AA10="","",SMALL(AF$5:AF$22,ROWS(AB$5:AB10)))</f>
        <v/>
      </c>
      <c r="AI10" s="85" t="str">
        <f>IF(AH10="","",IF(AND(AK9=AK10,AL9=AL10,AM9=AM10),AI9,$AI$5+5))</f>
        <v/>
      </c>
      <c r="AJ10" s="68" t="str">
        <f t="shared" si="4"/>
        <v/>
      </c>
      <c r="AK10" s="70" t="str">
        <f t="shared" si="5"/>
        <v/>
      </c>
      <c r="AL10" s="351" t="str">
        <f t="shared" si="6"/>
        <v/>
      </c>
      <c r="AM10" s="205" t="str">
        <f t="shared" si="7"/>
        <v/>
      </c>
    </row>
    <row r="11" spans="1:39" ht="29.1" customHeight="1">
      <c r="A11" s="7">
        <v>7</v>
      </c>
      <c r="B11" s="267"/>
      <c r="C11" s="267"/>
      <c r="D11" s="268"/>
      <c r="E11" s="435"/>
      <c r="G11" s="438">
        <v>7</v>
      </c>
      <c r="H11" s="503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448"/>
      <c r="N11" s="491">
        <v>6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8">
        <f t="shared" ref="R11" si="23">SUM(Q11-Q12)</f>
        <v>0</v>
      </c>
      <c r="S11" s="1"/>
      <c r="T11" s="508">
        <v>1</v>
      </c>
      <c r="U11" s="246" t="str">
        <f>IF(Q7=Q8," ",IF(Q7&lt;Q8,O7,O8))</f>
        <v xml:space="preserve"> </v>
      </c>
      <c r="V11" s="72">
        <f>IF(W11+W12=0,0,IF(W11=W12,2,IF(W11&lt;W12,1,3)))</f>
        <v>0</v>
      </c>
      <c r="W11" s="150"/>
      <c r="X11" s="8">
        <f t="shared" ref="X11" si="24">SUM(W11-W12)</f>
        <v>0</v>
      </c>
      <c r="Y11" s="237"/>
      <c r="Z11" s="15">
        <v>7</v>
      </c>
      <c r="AA11" s="181" t="str">
        <f t="shared" si="8"/>
        <v/>
      </c>
      <c r="AB11" s="153">
        <f t="shared" si="1"/>
        <v>0</v>
      </c>
      <c r="AC11" s="153">
        <f t="shared" si="2"/>
        <v>0</v>
      </c>
      <c r="AD11" s="467">
        <f t="shared" si="3"/>
        <v>0</v>
      </c>
      <c r="AE11"/>
      <c r="AF11" s="256" t="str">
        <f t="shared" si="9"/>
        <v/>
      </c>
      <c r="AG11" s="113"/>
      <c r="AH11" s="68" t="str">
        <f>IF(AA11="","",SMALL(AF$5:AF$22,ROWS(AB$5:AB11)))</f>
        <v/>
      </c>
      <c r="AI11" s="85" t="str">
        <f>IF(AH11="","",IF(AND(AK10=AK11,AL10=AL11,AM10=AM11),AI10,$AI$5+6))</f>
        <v/>
      </c>
      <c r="AJ11" s="68" t="str">
        <f t="shared" si="4"/>
        <v/>
      </c>
      <c r="AK11" s="70" t="str">
        <f t="shared" si="5"/>
        <v/>
      </c>
      <c r="AL11" s="351" t="str">
        <f t="shared" si="6"/>
        <v/>
      </c>
      <c r="AM11" s="205" t="str">
        <f t="shared" si="7"/>
        <v/>
      </c>
    </row>
    <row r="12" spans="1:39" ht="29.1" customHeight="1" thickBot="1">
      <c r="A12" s="7">
        <v>8</v>
      </c>
      <c r="B12" s="267"/>
      <c r="C12" s="267"/>
      <c r="D12" s="268"/>
      <c r="E12" s="435"/>
      <c r="G12" s="438">
        <v>8</v>
      </c>
      <c r="H12" s="504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5">SUM(K12-K11)</f>
        <v>0</v>
      </c>
      <c r="M12" s="448"/>
      <c r="N12" s="492"/>
      <c r="O12" s="484" t="str">
        <f>IF(K19=K20," ",IF(K19&gt;K20,I19,I20))</f>
        <v xml:space="preserve"> </v>
      </c>
      <c r="P12" s="73">
        <f>IF(Q11+Q12=0,0,IF(Q11=Q12,2,IF(Q11&gt;Q12,1,3)))</f>
        <v>0</v>
      </c>
      <c r="Q12" s="151"/>
      <c r="R12" s="9">
        <f t="shared" ref="R12" si="26">SUM(Q12-Q11)</f>
        <v>0</v>
      </c>
      <c r="S12" s="1"/>
      <c r="T12" s="507"/>
      <c r="U12" s="245" t="str">
        <f>IF(Q9=Q10," ",IF(Q9&lt;Q10,O9,O10))</f>
        <v xml:space="preserve"> </v>
      </c>
      <c r="V12" s="73">
        <f>IF(W11+W12=0,0,IF(W11=W12,2,IF(W11&gt;W12,1,3)))</f>
        <v>0</v>
      </c>
      <c r="W12" s="151"/>
      <c r="X12" s="9">
        <f t="shared" ref="X12" si="27">SUM(W12-W11)</f>
        <v>0</v>
      </c>
      <c r="Y12" s="237"/>
      <c r="Z12" s="15">
        <v>8</v>
      </c>
      <c r="AA12" s="181" t="str">
        <f t="shared" si="8"/>
        <v/>
      </c>
      <c r="AB12" s="153">
        <f t="shared" si="1"/>
        <v>0</v>
      </c>
      <c r="AC12" s="153">
        <f t="shared" si="2"/>
        <v>0</v>
      </c>
      <c r="AD12" s="467">
        <f t="shared" si="3"/>
        <v>0</v>
      </c>
      <c r="AE12"/>
      <c r="AF12" s="256" t="str">
        <f t="shared" si="9"/>
        <v/>
      </c>
      <c r="AG12" s="113"/>
      <c r="AH12" s="68" t="str">
        <f>IF(AA12="","",SMALL(AF$5:AF$22,ROWS(AB$5:AB12)))</f>
        <v/>
      </c>
      <c r="AI12" s="85" t="str">
        <f>IF(AH12="","",IF(AND(AK11=AK12,AL11=AL12,AM11=AM12),AI11,$AI$5+7))</f>
        <v/>
      </c>
      <c r="AJ12" s="68" t="str">
        <f t="shared" si="4"/>
        <v/>
      </c>
      <c r="AK12" s="70" t="str">
        <f t="shared" si="5"/>
        <v/>
      </c>
      <c r="AL12" s="351" t="str">
        <f t="shared" si="6"/>
        <v/>
      </c>
      <c r="AM12" s="205" t="str">
        <f t="shared" si="7"/>
        <v/>
      </c>
    </row>
    <row r="13" spans="1:39" ht="29.1" customHeight="1">
      <c r="A13" s="7">
        <v>9</v>
      </c>
      <c r="B13" s="267"/>
      <c r="C13" s="267"/>
      <c r="D13" s="268"/>
      <c r="E13" s="435"/>
      <c r="G13" s="438">
        <v>9</v>
      </c>
      <c r="H13" s="503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448"/>
      <c r="N13" s="508">
        <v>5</v>
      </c>
      <c r="O13" s="75" t="str">
        <f>IF(K21=K22," ",IF(K21&gt;K22,I21,I22))</f>
        <v xml:space="preserve"> </v>
      </c>
      <c r="P13" s="72">
        <f>IF(Q13+Q14=0,0,IF(Q13=Q14,2,IF(Q13&lt;Q14,1,3)))</f>
        <v>0</v>
      </c>
      <c r="Q13" s="150"/>
      <c r="R13" s="8">
        <f t="shared" ref="R13" si="29">SUM(Q13-Q14)</f>
        <v>0</v>
      </c>
      <c r="S13" s="1"/>
      <c r="T13" s="508">
        <v>9</v>
      </c>
      <c r="U13" s="246" t="str">
        <f>IF(Q11=Q12," ",IF(Q11&lt;Q12,O11,O12))</f>
        <v xml:space="preserve"> </v>
      </c>
      <c r="V13" s="72">
        <f>IF(W13+W14=0,0,IF(W13=W14,2,IF(W13&lt;W14,1,3)))</f>
        <v>0</v>
      </c>
      <c r="W13" s="150"/>
      <c r="X13" s="8">
        <f t="shared" ref="X13" si="30">SUM(W13-W14)</f>
        <v>0</v>
      </c>
      <c r="Y13" s="237"/>
      <c r="Z13" s="15">
        <v>9</v>
      </c>
      <c r="AA13" s="181" t="str">
        <f t="shared" si="8"/>
        <v/>
      </c>
      <c r="AB13" s="153">
        <f t="shared" si="1"/>
        <v>0</v>
      </c>
      <c r="AC13" s="153">
        <f t="shared" si="2"/>
        <v>0</v>
      </c>
      <c r="AD13" s="467">
        <f t="shared" si="3"/>
        <v>0</v>
      </c>
      <c r="AE13"/>
      <c r="AF13" s="256" t="str">
        <f t="shared" si="9"/>
        <v/>
      </c>
      <c r="AG13" s="113"/>
      <c r="AH13" s="68" t="str">
        <f>IF(AA13="","",SMALL(AF$5:AF$22,ROWS(AB$5:AB13)))</f>
        <v/>
      </c>
      <c r="AI13" s="85" t="str">
        <f>IF(AH13="","",IF(AND(AK12=AK13,AL12=AL13,AM12=AM13),AI12,$AI$5+8))</f>
        <v/>
      </c>
      <c r="AJ13" s="68" t="str">
        <f t="shared" si="4"/>
        <v/>
      </c>
      <c r="AK13" s="70" t="str">
        <f t="shared" si="5"/>
        <v/>
      </c>
      <c r="AL13" s="351" t="str">
        <f t="shared" si="6"/>
        <v/>
      </c>
      <c r="AM13" s="205" t="str">
        <f t="shared" si="7"/>
        <v/>
      </c>
    </row>
    <row r="14" spans="1:39" ht="29.1" customHeight="1" thickBot="1">
      <c r="A14" s="7">
        <v>10</v>
      </c>
      <c r="B14" s="267"/>
      <c r="C14" s="267"/>
      <c r="D14" s="268"/>
      <c r="E14" s="435"/>
      <c r="G14" s="438">
        <v>10</v>
      </c>
      <c r="H14" s="504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448"/>
      <c r="N14" s="507"/>
      <c r="O14" s="106" t="str">
        <f>IF(K5=K6," ",IF(K5&lt;K6,I5,I6))</f>
        <v xml:space="preserve"> </v>
      </c>
      <c r="P14" s="73">
        <f>IF(Q13+Q14=0,0,IF(Q13=Q14,2,IF(Q13&gt;Q14,1,3)))</f>
        <v>0</v>
      </c>
      <c r="Q14" s="151"/>
      <c r="R14" s="9">
        <f t="shared" ref="R14" si="32">SUM(Q14-Q13)</f>
        <v>0</v>
      </c>
      <c r="S14" s="1"/>
      <c r="T14" s="507"/>
      <c r="U14" s="142" t="str">
        <f>IF(Q13=Q14," ",IF(Q13&lt;Q14,O13,O14))</f>
        <v xml:space="preserve"> </v>
      </c>
      <c r="V14" s="73">
        <f>IF(W13+W14=0,0,IF(W13=W14,2,IF(W13&gt;W14,1,3)))</f>
        <v>0</v>
      </c>
      <c r="W14" s="151"/>
      <c r="X14" s="9">
        <f t="shared" ref="X14" si="33">SUM(W14-W13)</f>
        <v>0</v>
      </c>
      <c r="Y14" s="237"/>
      <c r="Z14" s="15">
        <v>10</v>
      </c>
      <c r="AA14" s="181" t="str">
        <f t="shared" si="8"/>
        <v/>
      </c>
      <c r="AB14" s="153">
        <f t="shared" si="1"/>
        <v>0</v>
      </c>
      <c r="AC14" s="153">
        <f t="shared" si="2"/>
        <v>0</v>
      </c>
      <c r="AD14" s="467">
        <f t="shared" si="3"/>
        <v>0</v>
      </c>
      <c r="AE14"/>
      <c r="AF14" s="256" t="str">
        <f t="shared" si="9"/>
        <v/>
      </c>
      <c r="AG14" s="113"/>
      <c r="AH14" s="68" t="str">
        <f>IF(AA14="","",SMALL(AF$5:AF$22,ROWS(AB$5:AB14)))</f>
        <v/>
      </c>
      <c r="AI14" s="85" t="str">
        <f>IF(AH14="","",IF(AND(AK13=AK14,AL13=AL14,AM13=AM14),AI13,$AI$5+9))</f>
        <v/>
      </c>
      <c r="AJ14" s="68" t="str">
        <f t="shared" si="4"/>
        <v/>
      </c>
      <c r="AK14" s="70" t="str">
        <f t="shared" si="5"/>
        <v/>
      </c>
      <c r="AL14" s="351" t="str">
        <f t="shared" si="6"/>
        <v/>
      </c>
      <c r="AM14" s="205" t="str">
        <f t="shared" si="7"/>
        <v/>
      </c>
    </row>
    <row r="15" spans="1:39" ht="29.1" customHeight="1">
      <c r="A15" s="7">
        <v>11</v>
      </c>
      <c r="B15" s="267"/>
      <c r="C15" s="267"/>
      <c r="D15" s="268"/>
      <c r="E15" s="435"/>
      <c r="G15" s="438">
        <v>11</v>
      </c>
      <c r="H15" s="503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4">SUM(K15-K16)</f>
        <v>0</v>
      </c>
      <c r="M15" s="99"/>
      <c r="N15" s="508">
        <v>4</v>
      </c>
      <c r="O15" s="49" t="str">
        <f>IF(K7=K8," ",IF(K7&lt;K8,I7,I8))</f>
        <v xml:space="preserve"> </v>
      </c>
      <c r="P15" s="72">
        <f>IF(Q15+Q16=0,0,IF(Q15=Q16,2,IF(Q15&lt;Q16,1,3)))</f>
        <v>0</v>
      </c>
      <c r="Q15" s="150"/>
      <c r="R15" s="8">
        <f t="shared" ref="R15" si="35">SUM(Q15-Q16)</f>
        <v>0</v>
      </c>
      <c r="S15" s="1"/>
      <c r="T15" s="508">
        <v>8</v>
      </c>
      <c r="U15" s="207" t="str">
        <f>IF(Q5=Q6," ",IF(Q5&lt;Q6,O5,O6))</f>
        <v xml:space="preserve"> </v>
      </c>
      <c r="V15" s="72">
        <f>IF(W15+W16=0,0,IF(W15=W16,2,IF(W15&lt;W16,1,3)))</f>
        <v>0</v>
      </c>
      <c r="W15" s="150"/>
      <c r="X15" s="8">
        <f t="shared" ref="X15" si="36">SUM(W15-W16)</f>
        <v>0</v>
      </c>
      <c r="Y15" s="237"/>
      <c r="Z15" s="15">
        <v>11</v>
      </c>
      <c r="AA15" s="181" t="str">
        <f t="shared" si="8"/>
        <v/>
      </c>
      <c r="AB15" s="153">
        <f t="shared" si="1"/>
        <v>0</v>
      </c>
      <c r="AC15" s="153">
        <f t="shared" si="2"/>
        <v>0</v>
      </c>
      <c r="AD15" s="467">
        <f t="shared" si="3"/>
        <v>0</v>
      </c>
      <c r="AE15"/>
      <c r="AF15" s="256" t="str">
        <f t="shared" si="9"/>
        <v/>
      </c>
      <c r="AG15" s="113"/>
      <c r="AH15" s="68" t="str">
        <f>IF(AA15="","",SMALL(AF$5:AF$22,ROWS(AB$5:AB15)))</f>
        <v/>
      </c>
      <c r="AI15" s="85" t="str">
        <f>IF(AH15="","",IF(AND(AK14=AK15,AL14=AL15,AM14=AM15),AI14,$AI$5+10))</f>
        <v/>
      </c>
      <c r="AJ15" s="68" t="str">
        <f t="shared" si="4"/>
        <v/>
      </c>
      <c r="AK15" s="70" t="str">
        <f t="shared" si="5"/>
        <v/>
      </c>
      <c r="AL15" s="351" t="str">
        <f t="shared" si="6"/>
        <v/>
      </c>
      <c r="AM15" s="205" t="str">
        <f t="shared" si="7"/>
        <v/>
      </c>
    </row>
    <row r="16" spans="1:39" ht="29.1" customHeight="1" thickBot="1">
      <c r="A16" s="7">
        <v>12</v>
      </c>
      <c r="B16" s="267"/>
      <c r="C16" s="267"/>
      <c r="D16" s="268"/>
      <c r="E16" s="435"/>
      <c r="G16" s="438">
        <v>12</v>
      </c>
      <c r="H16" s="504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7">SUM(K16-K15)</f>
        <v>0</v>
      </c>
      <c r="M16" s="99"/>
      <c r="N16" s="507"/>
      <c r="O16" s="74" t="str">
        <f>IF(K9=K10," ",IF(K9&lt;K10,I9,I10))</f>
        <v xml:space="preserve"> </v>
      </c>
      <c r="P16" s="107">
        <f>IF(Q15+Q16=0,0,IF(Q15=Q16,2,IF(Q15&gt;Q16,1,3)))</f>
        <v>0</v>
      </c>
      <c r="Q16" s="151"/>
      <c r="R16" s="108">
        <f t="shared" ref="R16" si="38">SUM(Q16-Q15)</f>
        <v>0</v>
      </c>
      <c r="S16" s="1"/>
      <c r="T16" s="507"/>
      <c r="U16" s="52" t="str">
        <f>IF(Q17=Q18," ",IF(Q17&gt;Q18,O16,O17))</f>
        <v xml:space="preserve"> </v>
      </c>
      <c r="V16" s="73">
        <f>IF(W15+W16=0,0,IF(W15=W16,2,IF(W15&gt;W16,1,3)))</f>
        <v>0</v>
      </c>
      <c r="W16" s="151"/>
      <c r="X16" s="108">
        <f t="shared" ref="X16" si="39">SUM(W16-W15)</f>
        <v>0</v>
      </c>
      <c r="Y16" s="237"/>
      <c r="Z16" s="15">
        <v>12</v>
      </c>
      <c r="AA16" s="181" t="str">
        <f t="shared" si="8"/>
        <v/>
      </c>
      <c r="AB16" s="153">
        <f t="shared" si="1"/>
        <v>0</v>
      </c>
      <c r="AC16" s="153">
        <f t="shared" si="2"/>
        <v>0</v>
      </c>
      <c r="AD16" s="467">
        <f t="shared" si="3"/>
        <v>0</v>
      </c>
      <c r="AE16"/>
      <c r="AF16" s="256" t="str">
        <f t="shared" si="9"/>
        <v/>
      </c>
      <c r="AG16" s="113"/>
      <c r="AH16" s="68" t="str">
        <f>IF(AA16="","",SMALL(AF$5:AF$22,ROWS(AB$5:AB16)))</f>
        <v/>
      </c>
      <c r="AI16" s="85" t="str">
        <f>IF(AH16="","",IF(AND(AK15=AK16,AL15=AL16,AM15=AM16),AI15,$AI$5+11))</f>
        <v/>
      </c>
      <c r="AJ16" s="68" t="str">
        <f t="shared" si="4"/>
        <v/>
      </c>
      <c r="AK16" s="70" t="str">
        <f t="shared" si="5"/>
        <v/>
      </c>
      <c r="AL16" s="351" t="str">
        <f t="shared" si="6"/>
        <v/>
      </c>
      <c r="AM16" s="205" t="str">
        <f t="shared" si="7"/>
        <v/>
      </c>
    </row>
    <row r="17" spans="1:40" ht="29.1" customHeight="1">
      <c r="A17" s="7">
        <v>13</v>
      </c>
      <c r="B17" s="267"/>
      <c r="C17" s="267"/>
      <c r="D17" s="269"/>
      <c r="E17" s="435"/>
      <c r="G17" s="438">
        <v>13</v>
      </c>
      <c r="H17" s="503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0">SUM(K17-K18)</f>
        <v>0</v>
      </c>
      <c r="M17" s="99"/>
      <c r="N17" s="508">
        <v>3</v>
      </c>
      <c r="O17" s="67" t="str">
        <f>IF(K11=K12," ",IF(K11&lt;K12,I11,I12))</f>
        <v xml:space="preserve"> </v>
      </c>
      <c r="P17" s="72">
        <f>IF(Q17+Q18=0,0,IF(Q17=Q18,2,IF(Q17&lt;Q18,1,3)))</f>
        <v>0</v>
      </c>
      <c r="Q17" s="150"/>
      <c r="R17" s="8">
        <f t="shared" ref="R17" si="41">SUM(Q17-Q18)</f>
        <v>0</v>
      </c>
      <c r="S17" s="1"/>
      <c r="T17" s="508">
        <v>7</v>
      </c>
      <c r="U17" s="203" t="str">
        <f>IF(Q19=Q20," ",IF(Q19&gt;Q20,O18,O19))</f>
        <v xml:space="preserve"> </v>
      </c>
      <c r="V17" s="72">
        <f>IF(W17+W18=0,0,IF(W17=W18,2,IF(W17&lt;W18,1,3)))</f>
        <v>0</v>
      </c>
      <c r="W17" s="150"/>
      <c r="X17" s="8">
        <f t="shared" ref="X17" si="42">SUM(W17-W18)</f>
        <v>0</v>
      </c>
      <c r="Y17" s="237"/>
      <c r="Z17" s="15">
        <v>13</v>
      </c>
      <c r="AA17" s="181" t="str">
        <f t="shared" si="8"/>
        <v/>
      </c>
      <c r="AB17" s="153">
        <f t="shared" si="1"/>
        <v>0</v>
      </c>
      <c r="AC17" s="153">
        <f t="shared" si="2"/>
        <v>0</v>
      </c>
      <c r="AD17" s="467">
        <f t="shared" si="3"/>
        <v>0</v>
      </c>
      <c r="AE17"/>
      <c r="AF17" s="256" t="str">
        <f t="shared" si="9"/>
        <v/>
      </c>
      <c r="AG17" s="113"/>
      <c r="AH17" s="68" t="str">
        <f>IF(AA17="","",SMALL(AF$5:AF$22,ROWS(AB$5:AB17)))</f>
        <v/>
      </c>
      <c r="AI17" s="85" t="str">
        <f>IF(AH17="","",IF(AND(AK16=AK17,AL16=AL17,AM16=AM17),AI16,$AI$5+12))</f>
        <v/>
      </c>
      <c r="AJ17" s="68" t="str">
        <f t="shared" si="4"/>
        <v/>
      </c>
      <c r="AK17" s="70" t="str">
        <f t="shared" si="5"/>
        <v/>
      </c>
      <c r="AL17" s="351" t="str">
        <f t="shared" si="6"/>
        <v/>
      </c>
      <c r="AM17" s="205" t="str">
        <f t="shared" si="7"/>
        <v/>
      </c>
    </row>
    <row r="18" spans="1:40" ht="29.1" customHeight="1" thickBot="1">
      <c r="A18" s="7">
        <v>14</v>
      </c>
      <c r="B18" s="267"/>
      <c r="C18" s="267"/>
      <c r="D18" s="268"/>
      <c r="E18" s="435"/>
      <c r="G18" s="438">
        <v>14</v>
      </c>
      <c r="H18" s="504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3">SUM(K18-K17)</f>
        <v>0</v>
      </c>
      <c r="M18" s="99"/>
      <c r="N18" s="507"/>
      <c r="O18" s="106" t="str">
        <f>IF(K13=K14," ",IF(K13&lt;K14,I13,I14))</f>
        <v xml:space="preserve"> </v>
      </c>
      <c r="P18" s="73">
        <f>IF(Q17+Q18=0,0,IF(Q17=Q18,2,IF(Q17&gt;Q18,1,3)))</f>
        <v>0</v>
      </c>
      <c r="Q18" s="151"/>
      <c r="R18" s="9">
        <f t="shared" ref="R18" si="44">SUM(Q18-Q17)</f>
        <v>0</v>
      </c>
      <c r="S18" s="1"/>
      <c r="T18" s="507"/>
      <c r="U18" s="52" t="str">
        <f>IF(Q21=Q22," ",IF(Q21&gt;Q22,O20,O21))</f>
        <v xml:space="preserve"> </v>
      </c>
      <c r="V18" s="73">
        <f>IF(W17+W18=0,0,IF(W17=W18,2,IF(W17&gt;W18,1,3)))</f>
        <v>0</v>
      </c>
      <c r="W18" s="151"/>
      <c r="X18" s="9">
        <f t="shared" ref="X18" si="45">SUM(W18-W17)</f>
        <v>0</v>
      </c>
      <c r="Y18" s="237"/>
      <c r="Z18" s="15">
        <v>14</v>
      </c>
      <c r="AA18" s="181" t="str">
        <f t="shared" si="8"/>
        <v/>
      </c>
      <c r="AB18" s="153">
        <f t="shared" si="1"/>
        <v>0</v>
      </c>
      <c r="AC18" s="153">
        <f t="shared" si="2"/>
        <v>0</v>
      </c>
      <c r="AD18" s="467">
        <f t="shared" si="3"/>
        <v>0</v>
      </c>
      <c r="AE18"/>
      <c r="AF18" s="256" t="str">
        <f t="shared" si="9"/>
        <v/>
      </c>
      <c r="AG18" s="113"/>
      <c r="AH18" s="68" t="str">
        <f>IF(AA18="","",SMALL(AF$5:AF$22,ROWS(AB$5:AB18)))</f>
        <v/>
      </c>
      <c r="AI18" s="85" t="str">
        <f>IF(AH18="","",IF(AND(AK17=AK18,AL17=AL18,AM17=AM18),AI17,$AI$5+13))</f>
        <v/>
      </c>
      <c r="AJ18" s="68" t="str">
        <f t="shared" si="4"/>
        <v/>
      </c>
      <c r="AK18" s="70" t="str">
        <f t="shared" si="5"/>
        <v/>
      </c>
      <c r="AL18" s="351" t="str">
        <f t="shared" si="6"/>
        <v/>
      </c>
      <c r="AM18" s="205" t="str">
        <f t="shared" si="7"/>
        <v/>
      </c>
    </row>
    <row r="19" spans="1:40" ht="29.1" customHeight="1">
      <c r="A19" s="7">
        <v>15</v>
      </c>
      <c r="B19" s="270"/>
      <c r="C19" s="270"/>
      <c r="D19" s="268"/>
      <c r="E19" s="435"/>
      <c r="G19" s="438">
        <v>15</v>
      </c>
      <c r="H19" s="503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6">SUM(K19-K20)</f>
        <v>0</v>
      </c>
      <c r="M19" s="99"/>
      <c r="N19" s="508">
        <v>2</v>
      </c>
      <c r="O19" s="49" t="str">
        <f>IF(K15=K16," ",IF(K15&lt;K16,I15,I16))</f>
        <v xml:space="preserve"> </v>
      </c>
      <c r="P19" s="72">
        <f>IF(Q19+Q20=0,0,IF(Q19=Q20,2,IF(Q19&lt;Q20,1,3)))</f>
        <v>0</v>
      </c>
      <c r="Q19" s="150"/>
      <c r="R19" s="8">
        <f t="shared" ref="R19" si="47">SUM(Q19-Q20)</f>
        <v>0</v>
      </c>
      <c r="S19" s="1"/>
      <c r="T19" s="508">
        <v>6</v>
      </c>
      <c r="U19" s="67" t="str">
        <f>IF(Q15=Q16," ",IF(Q15&lt;Q16,O14,O15))</f>
        <v xml:space="preserve"> </v>
      </c>
      <c r="V19" s="72">
        <f>IF(W19+W20=0,0,IF(W19=W20,2,IF(W19&lt;W20,1,3)))</f>
        <v>0</v>
      </c>
      <c r="W19" s="150"/>
      <c r="X19" s="8">
        <f t="shared" ref="X19" si="48">SUM(W19-W20)</f>
        <v>0</v>
      </c>
      <c r="Y19" s="237"/>
      <c r="Z19" s="15">
        <v>15</v>
      </c>
      <c r="AA19" s="181" t="str">
        <f t="shared" si="8"/>
        <v/>
      </c>
      <c r="AB19" s="153">
        <f t="shared" si="1"/>
        <v>0</v>
      </c>
      <c r="AC19" s="153">
        <f t="shared" si="2"/>
        <v>0</v>
      </c>
      <c r="AD19" s="467">
        <f t="shared" si="3"/>
        <v>0</v>
      </c>
      <c r="AE19"/>
      <c r="AF19" s="256" t="str">
        <f t="shared" si="9"/>
        <v/>
      </c>
      <c r="AG19" s="113"/>
      <c r="AH19" s="68" t="str">
        <f>IF(AA19="","",SMALL(AF$5:AF$22,ROWS(AB$5:AB19)))</f>
        <v/>
      </c>
      <c r="AI19" s="85" t="str">
        <f>IF(AH19="","",IF(AND(AK18=AK19,AL18=AL19,AM18=AM19),AI18,$AI$5+14))</f>
        <v/>
      </c>
      <c r="AJ19" s="68" t="str">
        <f t="shared" si="4"/>
        <v/>
      </c>
      <c r="AK19" s="70" t="str">
        <f t="shared" si="5"/>
        <v/>
      </c>
      <c r="AL19" s="351" t="str">
        <f t="shared" si="6"/>
        <v/>
      </c>
      <c r="AM19" s="205" t="str">
        <f t="shared" si="7"/>
        <v/>
      </c>
    </row>
    <row r="20" spans="1:40" ht="29.1" customHeight="1" thickBot="1">
      <c r="A20" s="7">
        <v>16</v>
      </c>
      <c r="B20" s="355"/>
      <c r="C20" s="267"/>
      <c r="D20" s="268"/>
      <c r="E20" s="435"/>
      <c r="G20" s="438">
        <v>16</v>
      </c>
      <c r="H20" s="504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49">SUM(K20-K19)</f>
        <v>0</v>
      </c>
      <c r="M20" s="99"/>
      <c r="N20" s="507"/>
      <c r="O20" s="74" t="str">
        <f>IF(K17=K18," ",IF(K17&lt;K18,I17,I18))</f>
        <v xml:space="preserve"> </v>
      </c>
      <c r="P20" s="73">
        <f>IF(Q19+Q20=0,0,IF(Q19=Q20,2,IF(Q19&gt;Q20,1,3)))</f>
        <v>0</v>
      </c>
      <c r="Q20" s="151"/>
      <c r="R20" s="9">
        <f t="shared" ref="R20" si="50">SUM(Q20-Q19)</f>
        <v>0</v>
      </c>
      <c r="S20" s="1"/>
      <c r="T20" s="507"/>
      <c r="U20" s="106" t="str">
        <f>IF(Q17=Q18," ",IF(Q17&lt;Q18,O16,O17))</f>
        <v xml:space="preserve"> </v>
      </c>
      <c r="V20" s="73">
        <f>IF(W19+W20=0,0,IF(W19=W20,2,IF(W19&gt;W20,1,3)))</f>
        <v>0</v>
      </c>
      <c r="W20" s="151"/>
      <c r="X20" s="9">
        <f t="shared" ref="X20" si="51">SUM(W20-W19)</f>
        <v>0</v>
      </c>
      <c r="Y20" s="237"/>
      <c r="Z20" s="15">
        <v>16</v>
      </c>
      <c r="AA20" s="181" t="str">
        <f t="shared" si="8"/>
        <v/>
      </c>
      <c r="AB20" s="153">
        <f t="shared" si="1"/>
        <v>0</v>
      </c>
      <c r="AC20" s="153">
        <f t="shared" si="2"/>
        <v>0</v>
      </c>
      <c r="AD20" s="467">
        <f t="shared" si="3"/>
        <v>0</v>
      </c>
      <c r="AE20"/>
      <c r="AF20" s="256" t="str">
        <f t="shared" si="9"/>
        <v/>
      </c>
      <c r="AG20" s="113"/>
      <c r="AH20" s="68" t="str">
        <f>IF(AA20="","",SMALL(AF$5:AF$22,ROWS(AB$5:AB20)))</f>
        <v/>
      </c>
      <c r="AI20" s="357" t="str">
        <f>IF(AH20="","",IF(AND(AK19=AK20,AL19=AL20,AM19=AM20),AI19,$AI$5+15))</f>
        <v/>
      </c>
      <c r="AJ20" s="68" t="str">
        <f t="shared" si="4"/>
        <v/>
      </c>
      <c r="AK20" s="70" t="str">
        <f t="shared" si="5"/>
        <v/>
      </c>
      <c r="AL20" s="351" t="str">
        <f t="shared" si="6"/>
        <v/>
      </c>
      <c r="AM20" s="205" t="str">
        <f t="shared" si="7"/>
        <v/>
      </c>
    </row>
    <row r="21" spans="1:40" ht="29.1" customHeight="1">
      <c r="A21" s="7">
        <v>17</v>
      </c>
      <c r="B21" s="270"/>
      <c r="C21" s="270"/>
      <c r="D21" s="354"/>
      <c r="E21" s="435"/>
      <c r="G21" s="438">
        <v>17</v>
      </c>
      <c r="H21" s="503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52">SUM(K21-K22)</f>
        <v>0</v>
      </c>
      <c r="M21" s="99"/>
      <c r="N21" s="508">
        <v>1</v>
      </c>
      <c r="O21" s="49" t="str">
        <f>IF(K19=K20," ",IF(K19&lt;K20,I19,I20))</f>
        <v xml:space="preserve"> </v>
      </c>
      <c r="P21" s="72">
        <f>IF(Q21+Q22=0,0,IF(Q21=Q22,2,IF(Q21&lt;Q22,1,3)))</f>
        <v>0</v>
      </c>
      <c r="Q21" s="150"/>
      <c r="R21" s="8">
        <f t="shared" ref="R21" si="53">SUM(Q21-Q22)</f>
        <v>0</v>
      </c>
      <c r="S21" s="1"/>
      <c r="T21" s="508">
        <v>5</v>
      </c>
      <c r="U21" s="49" t="str">
        <f>IF(Q19=Q20," ",IF(Q19&lt;Q20,O18,O19))</f>
        <v xml:space="preserve"> </v>
      </c>
      <c r="V21" s="72">
        <f>IF(W21+W22=0,0,IF(W21=W22,2,IF(W21&lt;W22,1,3)))</f>
        <v>0</v>
      </c>
      <c r="W21" s="150"/>
      <c r="X21" s="8">
        <f t="shared" ref="X21" si="54">SUM(W21-W22)</f>
        <v>0</v>
      </c>
      <c r="Y21" s="237"/>
      <c r="Z21" s="15">
        <v>17</v>
      </c>
      <c r="AA21" s="181" t="str">
        <f t="shared" si="8"/>
        <v/>
      </c>
      <c r="AB21" s="153">
        <f t="shared" si="1"/>
        <v>0</v>
      </c>
      <c r="AC21" s="153">
        <f t="shared" si="2"/>
        <v>0</v>
      </c>
      <c r="AD21" s="467">
        <f t="shared" si="3"/>
        <v>0</v>
      </c>
      <c r="AE21"/>
      <c r="AF21" s="256" t="str">
        <f t="shared" si="9"/>
        <v/>
      </c>
      <c r="AG21" s="113"/>
      <c r="AH21" s="68" t="str">
        <f>IF(AA21="","",SMALL(AF$5:AF$22,ROWS(AB$5:AB21)))</f>
        <v/>
      </c>
      <c r="AI21" s="85" t="str">
        <f>IF(AH21="","",IF(AND(AK20=AK21,AL20=AL21,AM20=AM21),AI20,$AI$5+16))</f>
        <v/>
      </c>
      <c r="AJ21" s="68" t="str">
        <f t="shared" si="4"/>
        <v/>
      </c>
      <c r="AK21" s="70" t="str">
        <f t="shared" si="5"/>
        <v/>
      </c>
      <c r="AL21" s="351" t="str">
        <f t="shared" si="6"/>
        <v/>
      </c>
      <c r="AM21" s="205" t="str">
        <f t="shared" si="7"/>
        <v/>
      </c>
    </row>
    <row r="22" spans="1:40" ht="29.1" customHeight="1" thickBot="1">
      <c r="A22" s="10">
        <v>18</v>
      </c>
      <c r="B22" s="356"/>
      <c r="C22" s="271"/>
      <c r="D22" s="353"/>
      <c r="E22" s="436"/>
      <c r="G22" s="438">
        <v>18</v>
      </c>
      <c r="H22" s="504"/>
      <c r="I22" s="152" t="str">
        <f t="shared" si="0"/>
        <v/>
      </c>
      <c r="J22" s="46">
        <f>IF(K21+K22=0,0,IF(K21=K22,2,IF(K21&gt;K22,1,3)))</f>
        <v>0</v>
      </c>
      <c r="K22" s="151"/>
      <c r="L22" s="9">
        <f t="shared" ref="L22" si="55">SUM(K22-K21)</f>
        <v>0</v>
      </c>
      <c r="M22" s="99"/>
      <c r="N22" s="492"/>
      <c r="O22" s="50" t="str">
        <f>IF(K21=K22," ",IF(K21&lt;K22,I21,I22))</f>
        <v xml:space="preserve"> </v>
      </c>
      <c r="P22" s="73">
        <f>IF(Q21+Q22=0,0,IF(Q21=Q22,2,IF(Q21&gt;Q22,1,3)))</f>
        <v>0</v>
      </c>
      <c r="Q22" s="151"/>
      <c r="R22" s="9">
        <f t="shared" ref="R22" si="56">SUM(Q22-Q21)</f>
        <v>0</v>
      </c>
      <c r="S22" s="1"/>
      <c r="T22" s="507"/>
      <c r="U22" s="78" t="str">
        <f>IF(Q21=Q22," ",IF(Q21&lt;Q22,O20,O21))</f>
        <v xml:space="preserve"> </v>
      </c>
      <c r="V22" s="73">
        <f>IF(W21+W22=0,0,IF(W21=W22,2,IF(W21&gt;W22,1,3)))</f>
        <v>0</v>
      </c>
      <c r="W22" s="151"/>
      <c r="X22" s="9">
        <f t="shared" ref="X22" si="57">SUM(W22-W21)</f>
        <v>0</v>
      </c>
      <c r="Y22" s="237"/>
      <c r="Z22" s="39">
        <v>18</v>
      </c>
      <c r="AA22" s="9" t="str">
        <f t="shared" si="8"/>
        <v/>
      </c>
      <c r="AB22" s="468">
        <f>SUM(IFERROR(VLOOKUP(AA22,I$5:L$26,2,0),0),IFERROR(VLOOKUP(AA22,O$5:R$26,2,0),0),IFERROR(VLOOKUP(AA22,U$5:X$26,2,0),0))</f>
        <v>0</v>
      </c>
      <c r="AC22" s="468">
        <f>SUM(IFERROR(VLOOKUP(AA22,I$5:M$26,4,0),0),IFERROR(VLOOKUP(AA22,O$5:R$26,4,0),0),IFERROR(VLOOKUP(AA22,U$5:X$26,4,0),0))</f>
        <v>0</v>
      </c>
      <c r="AD22" s="469">
        <f>SUM(IFERROR(VLOOKUP(AA22,I$5:L$26,3,0),0),IFERROR(VLOOKUP(AA22,O$5:R$26,3,0),0),IFERROR(VLOOKUP(AA22,U$5:X$26,3,0),0))</f>
        <v>0</v>
      </c>
      <c r="AE22"/>
      <c r="AF22" s="256" t="str">
        <f t="shared" si="9"/>
        <v/>
      </c>
      <c r="AG22" s="113"/>
      <c r="AH22" s="88" t="str">
        <f>IF(AA22="","",SMALL(AF$5:AF$22,ROWS(AB$5:AB22)))</f>
        <v/>
      </c>
      <c r="AI22" s="358" t="str">
        <f>IF(AH22="","",IF(AND(AK21=AK22,AL21=AL22,AM21=AM22),AI21,$AI$5+17))</f>
        <v/>
      </c>
      <c r="AJ22" s="88" t="str">
        <f t="shared" si="4"/>
        <v/>
      </c>
      <c r="AK22" s="88" t="str">
        <f t="shared" si="5"/>
        <v/>
      </c>
      <c r="AL22" s="352" t="str">
        <f t="shared" si="6"/>
        <v/>
      </c>
      <c r="AM22" s="206" t="str">
        <f t="shared" si="7"/>
        <v/>
      </c>
    </row>
    <row r="23" spans="1:40" ht="29.1" customHeight="1">
      <c r="E23" s="344">
        <f>SUM(E5:E22)</f>
        <v>0</v>
      </c>
      <c r="F23" s="344"/>
      <c r="G23" s="443"/>
      <c r="I23" s="113"/>
      <c r="J23" s="241">
        <f>SUM(J5:J22)</f>
        <v>0</v>
      </c>
      <c r="K23" s="237">
        <f>SUM(K5:K22)</f>
        <v>0</v>
      </c>
      <c r="L23" s="342">
        <f>SUM(L5:L22)</f>
        <v>0</v>
      </c>
      <c r="M23" s="451"/>
      <c r="O23"/>
      <c r="P23" s="241">
        <f>SUM(P5:P22)</f>
        <v>0</v>
      </c>
      <c r="Q23" s="237">
        <f>SUM(Q5:Q22)</f>
        <v>0</v>
      </c>
      <c r="R23" s="342">
        <f>SUM(R5:R22)</f>
        <v>0</v>
      </c>
      <c r="S23" s="1"/>
      <c r="U23" s="113"/>
      <c r="V23" s="242">
        <f>SUM(V5:V22)</f>
        <v>0</v>
      </c>
      <c r="W23" s="237">
        <f>SUM(W5:W22)</f>
        <v>0</v>
      </c>
      <c r="X23" s="342">
        <f>SUM(X5:X22)</f>
        <v>0</v>
      </c>
      <c r="Y23" s="237">
        <f>SUM(K23+Q23+W23)</f>
        <v>0</v>
      </c>
      <c r="AA23" s="113"/>
      <c r="AB23" s="333">
        <f>SUM(AB5:AB22)</f>
        <v>0</v>
      </c>
      <c r="AC23" s="342">
        <f>SUM(AC5:AC22)</f>
        <v>0</v>
      </c>
      <c r="AD23" s="342">
        <f>SUM(AD5:AD22)</f>
        <v>0</v>
      </c>
      <c r="AE23" s="342"/>
      <c r="AF23" s="342"/>
      <c r="AG23" s="342"/>
      <c r="AH23" s="342"/>
      <c r="AI23" s="342"/>
      <c r="AJ23" s="342"/>
      <c r="AK23" s="333">
        <f>SUM(AK5:AK22)</f>
        <v>0</v>
      </c>
      <c r="AL23" s="342">
        <f>SUM(AL5:AL22)</f>
        <v>0</v>
      </c>
      <c r="AM23" s="342">
        <f>SUM(AM5:AM22)</f>
        <v>0</v>
      </c>
    </row>
    <row r="24" spans="1:40" ht="29.1" customHeight="1">
      <c r="E24" s="464">
        <v>171</v>
      </c>
      <c r="F24"/>
      <c r="G24" s="443"/>
      <c r="H24" s="347"/>
      <c r="I24" s="348"/>
      <c r="J24" s="311">
        <v>36</v>
      </c>
      <c r="K24" s="313"/>
      <c r="L24" s="262" t="str">
        <f>IF(L23=0,"OK",ERREUR)</f>
        <v>OK</v>
      </c>
      <c r="M24" s="452"/>
      <c r="N24" s="347"/>
      <c r="O24" s="311"/>
      <c r="P24" s="311">
        <v>36</v>
      </c>
      <c r="Q24" s="313"/>
      <c r="R24" s="262" t="str">
        <f>IF(R23=0,"OK",ERREUR)</f>
        <v>OK</v>
      </c>
      <c r="S24" s="349"/>
      <c r="T24" s="347"/>
      <c r="U24" s="348"/>
      <c r="V24" s="311">
        <v>36</v>
      </c>
      <c r="W24" s="313"/>
      <c r="X24" s="262" t="str">
        <f>IF(X23=0,"OK",ERREUR)</f>
        <v>OK</v>
      </c>
      <c r="Y24" s="313"/>
      <c r="Z24" s="313"/>
      <c r="AA24" s="311"/>
      <c r="AB24" s="334">
        <f>SUM(J24+P24+V24)</f>
        <v>108</v>
      </c>
      <c r="AC24" s="308" t="str">
        <f>IF(AC23=0,"OK",ERREUR)</f>
        <v>OK</v>
      </c>
      <c r="AD24" s="311"/>
      <c r="AE24" s="311"/>
      <c r="AF24" s="312"/>
      <c r="AG24" s="312"/>
      <c r="AH24" s="311"/>
      <c r="AI24" s="311"/>
      <c r="AJ24" s="312"/>
      <c r="AK24" s="334">
        <v>96</v>
      </c>
      <c r="AL24" s="308" t="str">
        <f>IF(AL23=0,"OK",ERREUR)</f>
        <v>OK</v>
      </c>
      <c r="AM24" s="335"/>
      <c r="AN24"/>
    </row>
    <row r="25" spans="1:40" ht="26.25" customHeight="1">
      <c r="C25" s="500" t="s">
        <v>81</v>
      </c>
      <c r="D25" s="500"/>
      <c r="G25" s="443"/>
      <c r="J25" s="237"/>
      <c r="K25" s="237"/>
      <c r="L25" s="237"/>
      <c r="M25" s="443"/>
      <c r="N25" s="13"/>
      <c r="P25" s="237"/>
      <c r="Q25" s="237"/>
      <c r="R25" s="237"/>
      <c r="S25" s="237"/>
      <c r="T25" s="236"/>
      <c r="U25" s="202"/>
      <c r="Y25" s="237"/>
      <c r="Z25" s="237"/>
      <c r="AA25" s="237"/>
      <c r="AB25" s="237"/>
      <c r="AC25" s="237"/>
      <c r="AD25" s="344"/>
      <c r="AE25" s="237"/>
      <c r="AF25" s="237"/>
      <c r="AH25" s="13"/>
      <c r="AI25" s="13"/>
      <c r="AJ25" s="237"/>
      <c r="AK25" s="237"/>
      <c r="AL25" s="237"/>
      <c r="AM25" s="237"/>
    </row>
    <row r="26" spans="1:40" ht="26.25">
      <c r="A26"/>
      <c r="B26"/>
      <c r="C26" s="499" t="s">
        <v>117</v>
      </c>
      <c r="D26" s="499"/>
      <c r="E26"/>
      <c r="F26" s="443"/>
      <c r="G26" s="237"/>
      <c r="H26" s="237"/>
      <c r="I26" s="237"/>
      <c r="J26" s="22"/>
      <c r="K26" s="22"/>
      <c r="L26" s="22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 s="236"/>
      <c r="AE26" s="237"/>
      <c r="AG26" s="13"/>
      <c r="AH26" s="237"/>
      <c r="AI26" s="237"/>
      <c r="AJ26" s="13"/>
      <c r="AK26" s="31"/>
    </row>
    <row r="27" spans="1:40" customFormat="1" ht="26.25" customHeight="1"/>
    <row r="28" spans="1:40" customFormat="1" ht="26.25" customHeight="1"/>
    <row r="29" spans="1:40" customFormat="1" ht="26.25" customHeight="1"/>
    <row r="30" spans="1:40" customFormat="1" ht="26.25" customHeight="1"/>
    <row r="31" spans="1:40" ht="26.25">
      <c r="A31" s="237"/>
      <c r="B31" s="344"/>
      <c r="C31" s="344"/>
      <c r="G31" s="443"/>
      <c r="H31" s="237"/>
      <c r="I31" s="237"/>
      <c r="J31" s="237"/>
      <c r="K31" s="22"/>
      <c r="L31" s="22"/>
      <c r="M31" s="2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237"/>
      <c r="AF31" s="13"/>
      <c r="AH31" s="237"/>
      <c r="AI31" s="13"/>
      <c r="AJ31" s="31"/>
    </row>
    <row r="32" spans="1:40" ht="26.25">
      <c r="A32" s="21" t="s">
        <v>64</v>
      </c>
      <c r="B32" s="44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 s="237"/>
      <c r="AF32" s="13"/>
      <c r="AH32" s="237"/>
      <c r="AI32" s="13"/>
      <c r="AJ32" s="31"/>
    </row>
    <row r="33" spans="1:36" ht="26.25">
      <c r="A33" s="21" t="s">
        <v>128</v>
      </c>
      <c r="B33" s="44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237"/>
      <c r="AF33" s="13"/>
      <c r="AH33" s="237"/>
      <c r="AI33" s="237"/>
      <c r="AJ33" s="13"/>
    </row>
    <row r="34" spans="1:36" ht="26.25">
      <c r="A34" s="21" t="s">
        <v>108</v>
      </c>
      <c r="B34" s="443"/>
      <c r="D34" s="22"/>
      <c r="E34" s="22"/>
      <c r="F34" s="22"/>
      <c r="G34" s="22"/>
      <c r="H34" s="22"/>
      <c r="I34" s="22"/>
      <c r="J34" s="22"/>
      <c r="K34" s="2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H34" s="237"/>
      <c r="AI34" s="13"/>
      <c r="AJ34" s="31"/>
    </row>
    <row r="35" spans="1:36" ht="26.25">
      <c r="A35" s="21" t="s">
        <v>126</v>
      </c>
      <c r="B35" s="443"/>
      <c r="D35" s="21"/>
      <c r="E35" s="22"/>
      <c r="F35" s="22"/>
      <c r="G35" s="22"/>
      <c r="H35" s="22"/>
      <c r="I35" s="22"/>
      <c r="J35" s="22"/>
      <c r="K35" s="2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H35" s="237"/>
      <c r="AI35" s="13"/>
      <c r="AJ35" s="31"/>
    </row>
    <row r="36" spans="1:36" ht="26.25">
      <c r="A36" s="21" t="s">
        <v>127</v>
      </c>
      <c r="B36" s="443"/>
      <c r="D36" s="22"/>
      <c r="E36" s="22"/>
      <c r="F36" s="22"/>
      <c r="I36" s="22"/>
      <c r="J36" s="22"/>
      <c r="K36" s="2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6" ht="26.25">
      <c r="A37" s="21" t="s">
        <v>101</v>
      </c>
      <c r="B37" s="443"/>
      <c r="D37" s="22"/>
      <c r="E37" s="22"/>
      <c r="F37" s="2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6" ht="18.75">
      <c r="O38" s="13"/>
    </row>
    <row r="41" spans="1:36" ht="26.25">
      <c r="D41" s="22"/>
    </row>
    <row r="42" spans="1:36" ht="26.25">
      <c r="D42" s="22"/>
    </row>
    <row r="43" spans="1:36" ht="26.25">
      <c r="D43" s="22"/>
      <c r="E43" s="22"/>
      <c r="F43" s="22"/>
    </row>
    <row r="44" spans="1:36" ht="26.25">
      <c r="D44" s="237"/>
      <c r="E44" s="22"/>
      <c r="F44" s="22"/>
    </row>
    <row r="45" spans="1:36" ht="26.25">
      <c r="D45" s="22"/>
      <c r="E45" s="22"/>
      <c r="F45" s="22"/>
    </row>
    <row r="46" spans="1:36" ht="26.25">
      <c r="D46" s="22"/>
    </row>
    <row r="47" spans="1:36" ht="26.25">
      <c r="D47" s="21"/>
      <c r="E47" s="22"/>
      <c r="F47" s="22"/>
    </row>
    <row r="48" spans="1:36" ht="26.25">
      <c r="E48" s="22"/>
    </row>
  </sheetData>
  <sheetProtection sheet="1" objects="1" scenarios="1" formatCells="0" formatColumns="0" formatRows="0" insertColumns="0" insertRows="0" insertHyperlinks="0" deleteColumns="0" deleteRows="0" sort="0"/>
  <mergeCells count="33">
    <mergeCell ref="T15:T16"/>
    <mergeCell ref="H15:H16"/>
    <mergeCell ref="N15:N16"/>
    <mergeCell ref="H13:H14"/>
    <mergeCell ref="A1:C1"/>
    <mergeCell ref="I1:K1"/>
    <mergeCell ref="H5:H6"/>
    <mergeCell ref="N5:N6"/>
    <mergeCell ref="H11:H12"/>
    <mergeCell ref="N11:N12"/>
    <mergeCell ref="C26:D26"/>
    <mergeCell ref="T5:T6"/>
    <mergeCell ref="H7:H8"/>
    <mergeCell ref="T7:T8"/>
    <mergeCell ref="N9:N10"/>
    <mergeCell ref="T9:T10"/>
    <mergeCell ref="H9:H10"/>
    <mergeCell ref="T11:T12"/>
    <mergeCell ref="AI3:AM3"/>
    <mergeCell ref="C25:D25"/>
    <mergeCell ref="H21:H22"/>
    <mergeCell ref="N21:N22"/>
    <mergeCell ref="T21:T22"/>
    <mergeCell ref="H17:H18"/>
    <mergeCell ref="N17:N18"/>
    <mergeCell ref="T17:T18"/>
    <mergeCell ref="H19:H20"/>
    <mergeCell ref="N19:N20"/>
    <mergeCell ref="T19:T20"/>
    <mergeCell ref="N7:N8"/>
    <mergeCell ref="AB3:AD3"/>
    <mergeCell ref="N13:N14"/>
    <mergeCell ref="T13:T14"/>
  </mergeCells>
  <conditionalFormatting sqref="K5:K6">
    <cfRule type="iconSet" priority="109">
      <iconSet>
        <cfvo type="percent" val="0"/>
        <cfvo type="percent" val="12"/>
        <cfvo type="percent" val="13"/>
      </iconSet>
    </cfRule>
    <cfRule type="duplicateValues" dxfId="501" priority="110"/>
  </conditionalFormatting>
  <conditionalFormatting sqref="K7:K8">
    <cfRule type="iconSet" priority="107">
      <iconSet>
        <cfvo type="percent" val="0"/>
        <cfvo type="percent" val="12"/>
        <cfvo type="percent" val="13"/>
      </iconSet>
    </cfRule>
    <cfRule type="duplicateValues" dxfId="500" priority="108"/>
  </conditionalFormatting>
  <conditionalFormatting sqref="K9:K10">
    <cfRule type="iconSet" priority="105">
      <iconSet>
        <cfvo type="percent" val="0"/>
        <cfvo type="percent" val="12"/>
        <cfvo type="percent" val="13"/>
      </iconSet>
    </cfRule>
    <cfRule type="duplicateValues" dxfId="499" priority="106"/>
  </conditionalFormatting>
  <conditionalFormatting sqref="K11:K12">
    <cfRule type="iconSet" priority="103">
      <iconSet>
        <cfvo type="percent" val="0"/>
        <cfvo type="percent" val="12"/>
        <cfvo type="percent" val="13"/>
      </iconSet>
    </cfRule>
    <cfRule type="duplicateValues" dxfId="498" priority="104"/>
  </conditionalFormatting>
  <conditionalFormatting sqref="K13:K14">
    <cfRule type="iconSet" priority="101">
      <iconSet>
        <cfvo type="percent" val="0"/>
        <cfvo type="percent" val="12"/>
        <cfvo type="percent" val="13"/>
      </iconSet>
    </cfRule>
    <cfRule type="duplicateValues" dxfId="497" priority="102"/>
  </conditionalFormatting>
  <conditionalFormatting sqref="K15:K16">
    <cfRule type="iconSet" priority="99">
      <iconSet>
        <cfvo type="percent" val="0"/>
        <cfvo type="percent" val="12"/>
        <cfvo type="percent" val="13"/>
      </iconSet>
    </cfRule>
    <cfRule type="duplicateValues" dxfId="496" priority="100"/>
  </conditionalFormatting>
  <conditionalFormatting sqref="K17:K18">
    <cfRule type="iconSet" priority="97">
      <iconSet>
        <cfvo type="percent" val="0"/>
        <cfvo type="percent" val="12"/>
        <cfvo type="percent" val="13"/>
      </iconSet>
    </cfRule>
    <cfRule type="duplicateValues" dxfId="495" priority="98"/>
  </conditionalFormatting>
  <conditionalFormatting sqref="K19:K20">
    <cfRule type="iconSet" priority="95">
      <iconSet>
        <cfvo type="percent" val="0"/>
        <cfvo type="percent" val="12"/>
        <cfvo type="percent" val="13"/>
      </iconSet>
    </cfRule>
    <cfRule type="duplicateValues" dxfId="494" priority="96"/>
  </conditionalFormatting>
  <conditionalFormatting sqref="K21:K22">
    <cfRule type="iconSet" priority="93">
      <iconSet>
        <cfvo type="percent" val="0"/>
        <cfvo type="percent" val="12"/>
        <cfvo type="percent" val="13"/>
      </iconSet>
    </cfRule>
    <cfRule type="duplicateValues" dxfId="493" priority="94"/>
  </conditionalFormatting>
  <conditionalFormatting sqref="Q5:Q6">
    <cfRule type="iconSet" priority="91">
      <iconSet>
        <cfvo type="percent" val="0"/>
        <cfvo type="percent" val="12"/>
        <cfvo type="percent" val="13"/>
      </iconSet>
    </cfRule>
    <cfRule type="duplicateValues" dxfId="492" priority="92"/>
  </conditionalFormatting>
  <conditionalFormatting sqref="Q7:Q8">
    <cfRule type="iconSet" priority="89">
      <iconSet>
        <cfvo type="percent" val="0"/>
        <cfvo type="percent" val="12"/>
        <cfvo type="percent" val="13"/>
      </iconSet>
    </cfRule>
    <cfRule type="duplicateValues" dxfId="491" priority="90"/>
  </conditionalFormatting>
  <conditionalFormatting sqref="Q9:Q10">
    <cfRule type="iconSet" priority="87">
      <iconSet>
        <cfvo type="percent" val="0"/>
        <cfvo type="percent" val="12"/>
        <cfvo type="percent" val="13"/>
      </iconSet>
    </cfRule>
    <cfRule type="duplicateValues" dxfId="490" priority="88"/>
  </conditionalFormatting>
  <conditionalFormatting sqref="Q11:Q12">
    <cfRule type="iconSet" priority="85">
      <iconSet>
        <cfvo type="percent" val="0"/>
        <cfvo type="percent" val="12"/>
        <cfvo type="percent" val="13"/>
      </iconSet>
    </cfRule>
    <cfRule type="duplicateValues" dxfId="489" priority="86"/>
  </conditionalFormatting>
  <conditionalFormatting sqref="Q13:Q14">
    <cfRule type="iconSet" priority="83">
      <iconSet>
        <cfvo type="percent" val="0"/>
        <cfvo type="percent" val="12"/>
        <cfvo type="percent" val="13"/>
      </iconSet>
    </cfRule>
    <cfRule type="duplicateValues" dxfId="488" priority="84"/>
  </conditionalFormatting>
  <conditionalFormatting sqref="Q15:Q16">
    <cfRule type="iconSet" priority="81">
      <iconSet>
        <cfvo type="percent" val="0"/>
        <cfvo type="percent" val="12"/>
        <cfvo type="percent" val="13"/>
      </iconSet>
    </cfRule>
    <cfRule type="duplicateValues" dxfId="487" priority="82"/>
  </conditionalFormatting>
  <conditionalFormatting sqref="Q17:Q18">
    <cfRule type="iconSet" priority="79">
      <iconSet>
        <cfvo type="percent" val="0"/>
        <cfvo type="percent" val="12"/>
        <cfvo type="percent" val="13"/>
      </iconSet>
    </cfRule>
    <cfRule type="duplicateValues" dxfId="486" priority="80"/>
  </conditionalFormatting>
  <conditionalFormatting sqref="Q19:Q20">
    <cfRule type="iconSet" priority="77">
      <iconSet>
        <cfvo type="percent" val="0"/>
        <cfvo type="percent" val="12"/>
        <cfvo type="percent" val="13"/>
      </iconSet>
    </cfRule>
    <cfRule type="duplicateValues" dxfId="485" priority="78"/>
  </conditionalFormatting>
  <conditionalFormatting sqref="Q21:Q22">
    <cfRule type="iconSet" priority="75">
      <iconSet>
        <cfvo type="percent" val="0"/>
        <cfvo type="percent" val="12"/>
        <cfvo type="percent" val="13"/>
      </iconSet>
    </cfRule>
    <cfRule type="duplicateValues" dxfId="484" priority="76"/>
  </conditionalFormatting>
  <conditionalFormatting sqref="W5:W6">
    <cfRule type="iconSet" priority="73">
      <iconSet>
        <cfvo type="percent" val="0"/>
        <cfvo type="percent" val="12"/>
        <cfvo type="percent" val="13"/>
      </iconSet>
    </cfRule>
    <cfRule type="duplicateValues" dxfId="483" priority="74"/>
  </conditionalFormatting>
  <conditionalFormatting sqref="W7:W8">
    <cfRule type="iconSet" priority="71">
      <iconSet>
        <cfvo type="percent" val="0"/>
        <cfvo type="percent" val="12"/>
        <cfvo type="percent" val="13"/>
      </iconSet>
    </cfRule>
    <cfRule type="duplicateValues" dxfId="482" priority="72"/>
  </conditionalFormatting>
  <conditionalFormatting sqref="W9:W10">
    <cfRule type="iconSet" priority="69">
      <iconSet>
        <cfvo type="percent" val="0"/>
        <cfvo type="percent" val="12"/>
        <cfvo type="percent" val="13"/>
      </iconSet>
    </cfRule>
    <cfRule type="duplicateValues" dxfId="481" priority="70"/>
  </conditionalFormatting>
  <conditionalFormatting sqref="W11:W12">
    <cfRule type="iconSet" priority="67">
      <iconSet>
        <cfvo type="percent" val="0"/>
        <cfvo type="percent" val="12"/>
        <cfvo type="percent" val="13"/>
      </iconSet>
    </cfRule>
    <cfRule type="duplicateValues" dxfId="480" priority="68"/>
  </conditionalFormatting>
  <conditionalFormatting sqref="W13:W14">
    <cfRule type="iconSet" priority="65">
      <iconSet>
        <cfvo type="percent" val="0"/>
        <cfvo type="percent" val="12"/>
        <cfvo type="percent" val="13"/>
      </iconSet>
    </cfRule>
    <cfRule type="duplicateValues" dxfId="479" priority="66"/>
  </conditionalFormatting>
  <conditionalFormatting sqref="W15:W16">
    <cfRule type="iconSet" priority="63">
      <iconSet>
        <cfvo type="percent" val="0"/>
        <cfvo type="percent" val="12"/>
        <cfvo type="percent" val="13"/>
      </iconSet>
    </cfRule>
    <cfRule type="duplicateValues" dxfId="478" priority="64"/>
  </conditionalFormatting>
  <conditionalFormatting sqref="W17:W18">
    <cfRule type="iconSet" priority="61">
      <iconSet>
        <cfvo type="percent" val="0"/>
        <cfvo type="percent" val="12"/>
        <cfvo type="percent" val="13"/>
      </iconSet>
    </cfRule>
    <cfRule type="duplicateValues" dxfId="477" priority="62"/>
  </conditionalFormatting>
  <conditionalFormatting sqref="W19:W20">
    <cfRule type="iconSet" priority="59">
      <iconSet>
        <cfvo type="percent" val="0"/>
        <cfvo type="percent" val="12"/>
        <cfvo type="percent" val="13"/>
      </iconSet>
    </cfRule>
    <cfRule type="duplicateValues" dxfId="476" priority="60"/>
  </conditionalFormatting>
  <conditionalFormatting sqref="W21:W22">
    <cfRule type="iconSet" priority="57">
      <iconSet>
        <cfvo type="percent" val="0"/>
        <cfvo type="percent" val="12"/>
        <cfvo type="percent" val="13"/>
      </iconSet>
    </cfRule>
    <cfRule type="duplicateValues" dxfId="475" priority="58"/>
  </conditionalFormatting>
  <conditionalFormatting sqref="AI5:AI22">
    <cfRule type="duplicateValues" dxfId="474" priority="56"/>
  </conditionalFormatting>
  <conditionalFormatting sqref="AC23 AL23 R23 X23 L23:M23">
    <cfRule type="colorScale" priority="55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4 AC24 R24 X24 L24:M24">
    <cfRule type="containsText" dxfId="473" priority="53" operator="containsText" text="OK">
      <formula>NOT(ISERROR(SEARCH("OK",L24)))</formula>
    </cfRule>
    <cfRule type="containsText" dxfId="472" priority="54" operator="containsText" text="ERREUR">
      <formula>NOT(ISERROR(SEARCH("ERREUR",L24)))</formula>
    </cfRule>
  </conditionalFormatting>
  <conditionalFormatting sqref="AI6:AI22">
    <cfRule type="duplicateValues" dxfId="471" priority="46"/>
  </conditionalFormatting>
  <conditionalFormatting sqref="AI6:AI22">
    <cfRule type="duplicateValues" dxfId="470" priority="41"/>
    <cfRule type="duplicateValues" dxfId="469" priority="42"/>
  </conditionalFormatting>
  <conditionalFormatting sqref="AI6 AI8 AI10 AI12 AI14 AI16 AI18 AI20:AI22">
    <cfRule type="duplicateValues" dxfId="468" priority="24"/>
  </conditionalFormatting>
  <conditionalFormatting sqref="AI6 AI8 AI10 AI12 AI14 AI16 AI18 AI20:AI22">
    <cfRule type="duplicateValues" dxfId="467" priority="22"/>
    <cfRule type="duplicateValues" dxfId="466" priority="23"/>
  </conditionalFormatting>
  <pageMargins left="0.16" right="0.21" top="0.22" bottom="0.27" header="0.11" footer="0.2"/>
  <pageSetup paperSize="9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FF"/>
  </sheetPr>
  <dimension ref="A1:AM49"/>
  <sheetViews>
    <sheetView zoomScale="60" zoomScaleNormal="60" workbookViewId="0">
      <selection activeCell="I20" sqref="I20"/>
    </sheetView>
  </sheetViews>
  <sheetFormatPr baseColWidth="10" defaultRowHeight="15"/>
  <cols>
    <col min="1" max="2" width="5.85546875" style="90" customWidth="1"/>
    <col min="3" max="3" width="30.5703125" style="90" customWidth="1"/>
    <col min="4" max="4" width="25.7109375" style="90" customWidth="1"/>
    <col min="5" max="5" width="13.140625" style="90" customWidth="1"/>
    <col min="6" max="6" width="5.140625" style="90" customWidth="1"/>
    <col min="7" max="7" width="5.7109375" style="90" customWidth="1"/>
    <col min="8" max="8" width="6" style="90" customWidth="1"/>
    <col min="9" max="9" width="28.42578125" style="90" customWidth="1"/>
    <col min="10" max="10" width="8.7109375" style="90" hidden="1" customWidth="1"/>
    <col min="11" max="11" width="10.7109375" style="90" customWidth="1"/>
    <col min="12" max="12" width="7.85546875" style="90" hidden="1" customWidth="1"/>
    <col min="13" max="13" width="6" style="90" customWidth="1"/>
    <col min="14" max="14" width="6.7109375" style="90" customWidth="1"/>
    <col min="15" max="15" width="31" style="90" customWidth="1"/>
    <col min="16" max="16" width="10.42578125" style="90" hidden="1" customWidth="1"/>
    <col min="17" max="17" width="9.85546875" style="90" customWidth="1"/>
    <col min="18" max="18" width="7.5703125" style="90" hidden="1" customWidth="1"/>
    <col min="19" max="19" width="9.5703125" style="90" customWidth="1"/>
    <col min="20" max="20" width="8.140625" style="90" customWidth="1"/>
    <col min="21" max="21" width="31" style="90" customWidth="1"/>
    <col min="22" max="22" width="6.85546875" style="90" hidden="1" customWidth="1"/>
    <col min="23" max="23" width="9.85546875" style="90" customWidth="1"/>
    <col min="24" max="24" width="7.5703125" style="90" hidden="1" customWidth="1"/>
    <col min="25" max="25" width="5.85546875" style="90" customWidth="1"/>
    <col min="26" max="26" width="8.140625" style="90" customWidth="1"/>
    <col min="27" max="27" width="30.7109375" style="90" customWidth="1"/>
    <col min="28" max="28" width="11.5703125" style="90" customWidth="1"/>
    <col min="29" max="29" width="11.42578125" style="90" customWidth="1"/>
    <col min="30" max="30" width="15.140625" style="90" customWidth="1"/>
    <col min="31" max="31" width="7.5703125" style="90" customWidth="1"/>
    <col min="32" max="32" width="11.140625" style="90" customWidth="1"/>
    <col min="33" max="33" width="12.5703125" style="90" customWidth="1"/>
    <col min="34" max="34" width="13.85546875" style="90" customWidth="1"/>
    <col min="35" max="35" width="18.140625" style="90" customWidth="1"/>
    <col min="36" max="36" width="22.85546875" style="90" customWidth="1"/>
    <col min="37" max="37" width="10.42578125" style="90" customWidth="1"/>
    <col min="38" max="38" width="9.28515625" style="90" customWidth="1"/>
    <col min="39" max="39" width="10.28515625" style="90" customWidth="1"/>
    <col min="40" max="40" width="11.42578125" style="90"/>
    <col min="41" max="42" width="0" style="90" hidden="1" customWidth="1"/>
    <col min="43" max="16384" width="11.42578125" style="90"/>
  </cols>
  <sheetData>
    <row r="1" spans="1:39" ht="47.25" customHeight="1">
      <c r="A1" s="501" t="s">
        <v>32</v>
      </c>
      <c r="B1" s="501"/>
      <c r="C1" s="501"/>
      <c r="D1" s="219" t="s">
        <v>33</v>
      </c>
      <c r="E1" s="216"/>
      <c r="F1" s="216"/>
      <c r="G1" s="216"/>
      <c r="H1" s="216"/>
      <c r="I1" s="502" t="s">
        <v>34</v>
      </c>
      <c r="J1" s="502"/>
      <c r="K1" s="502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4"/>
      <c r="W1" s="243"/>
      <c r="X1" s="243"/>
      <c r="Y1" s="244"/>
      <c r="Z1" s="244"/>
      <c r="AA1" s="243"/>
      <c r="AB1" s="243"/>
      <c r="AC1" s="243"/>
      <c r="AD1" s="243"/>
      <c r="AE1" s="243"/>
      <c r="AF1" s="243"/>
      <c r="AG1" s="243"/>
      <c r="AH1" s="243"/>
      <c r="AI1" s="13"/>
      <c r="AJ1" s="13"/>
      <c r="AK1" s="243"/>
      <c r="AL1" s="243"/>
      <c r="AM1" s="13"/>
    </row>
    <row r="2" spans="1:39" ht="32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3"/>
      <c r="AG2" s="443"/>
      <c r="AH2" s="443"/>
      <c r="AI2" s="13"/>
      <c r="AJ2" s="13"/>
      <c r="AK2" s="443"/>
      <c r="AL2" s="443"/>
      <c r="AM2" s="13"/>
    </row>
    <row r="3" spans="1:39" ht="27.95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43"/>
      <c r="K3" s="243"/>
      <c r="L3" s="243"/>
      <c r="M3" s="12"/>
      <c r="N3" s="12"/>
      <c r="O3" s="11" t="s">
        <v>7</v>
      </c>
      <c r="P3" s="243"/>
      <c r="Q3" s="243"/>
      <c r="R3" s="243"/>
      <c r="S3" s="244"/>
      <c r="T3" s="12"/>
      <c r="U3" s="11" t="s">
        <v>8</v>
      </c>
      <c r="V3" s="27"/>
      <c r="W3" s="243"/>
      <c r="X3" s="243"/>
      <c r="Y3" s="243"/>
      <c r="Z3" s="243"/>
      <c r="AB3" s="496" t="s">
        <v>22</v>
      </c>
      <c r="AC3" s="497"/>
      <c r="AD3" s="498"/>
      <c r="AE3"/>
      <c r="AF3" s="91"/>
      <c r="AG3" s="91"/>
      <c r="AH3" s="89"/>
      <c r="AI3" s="493" t="s">
        <v>13</v>
      </c>
      <c r="AJ3" s="494"/>
      <c r="AK3" s="494"/>
      <c r="AL3" s="494"/>
      <c r="AM3" s="495"/>
    </row>
    <row r="4" spans="1:39" ht="27.95" customHeight="1" thickBot="1">
      <c r="A4" s="93"/>
      <c r="B4" s="346" t="s">
        <v>130</v>
      </c>
      <c r="C4" s="476" t="s">
        <v>125</v>
      </c>
      <c r="D4" s="95" t="s">
        <v>15</v>
      </c>
      <c r="E4" s="433" t="s">
        <v>82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43"/>
      <c r="Z4" s="243"/>
      <c r="AA4" s="472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61"/>
      <c r="AH4" s="305" t="s">
        <v>21</v>
      </c>
      <c r="AI4" s="320" t="s">
        <v>17</v>
      </c>
      <c r="AJ4" s="370" t="s">
        <v>1</v>
      </c>
      <c r="AK4" s="314" t="s">
        <v>2</v>
      </c>
      <c r="AL4" s="315" t="s">
        <v>3</v>
      </c>
      <c r="AM4" s="309" t="s">
        <v>12</v>
      </c>
    </row>
    <row r="5" spans="1:39" ht="27.95" customHeight="1">
      <c r="A5" s="98">
        <v>1</v>
      </c>
      <c r="B5" s="265"/>
      <c r="C5" s="265"/>
      <c r="D5" s="266"/>
      <c r="E5" s="434"/>
      <c r="G5" s="437">
        <v>1</v>
      </c>
      <c r="H5" s="503">
        <v>1</v>
      </c>
      <c r="I5" s="45" t="str">
        <f t="shared" ref="I5:I24" si="0">IF(ISNA(MATCH(G5,$E$5:$E$24,0)),"",INDEX($C$5:$C$24,MATCH(G5,$E$5:$E$24,0)))</f>
        <v/>
      </c>
      <c r="J5" s="45">
        <f>IF(K5+K6=0,0,IF(K5=K6,2,IF(K5&lt;K6,1,3)))</f>
        <v>0</v>
      </c>
      <c r="K5" s="150"/>
      <c r="L5" s="45">
        <f>SUM(K5-K6)</f>
        <v>0</v>
      </c>
      <c r="M5" s="1"/>
      <c r="N5" s="491">
        <v>10</v>
      </c>
      <c r="O5" s="17" t="str">
        <f>IF(K5=K6," ",IF(K5&gt;K6,I5,I6))</f>
        <v xml:space="preserve"> </v>
      </c>
      <c r="P5" s="72">
        <f>IF(Q5+Q6=0,0,IF(Q5=Q6,2,IF(Q5&lt;Q6,1,3)))</f>
        <v>0</v>
      </c>
      <c r="Q5" s="150"/>
      <c r="R5" s="45">
        <f>SUM(Q5-Q6)</f>
        <v>0</v>
      </c>
      <c r="S5" s="1"/>
      <c r="T5" s="508">
        <v>4</v>
      </c>
      <c r="U5" s="28" t="str">
        <f>IF(Q5=Q6," ",IF(Q5&gt;Q6,O5,O6))</f>
        <v xml:space="preserve"> </v>
      </c>
      <c r="V5" s="72">
        <f>IF(W5+W6=0,0,IF(W5=W6,2,IF(W5&lt;W6,1,3)))</f>
        <v>0</v>
      </c>
      <c r="W5" s="150"/>
      <c r="X5" s="45">
        <f>SUM(W5-W6)</f>
        <v>0</v>
      </c>
      <c r="Y5" s="243"/>
      <c r="Z5" s="14">
        <v>1</v>
      </c>
      <c r="AA5" s="8" t="str">
        <f>+I5</f>
        <v/>
      </c>
      <c r="AB5" s="260">
        <f>SUM(IFERROR(VLOOKUP(AA5,I$5:L$24,2,0),0),IFERROR(VLOOKUP(AA5,O$5:R$24,2,0),0),IFERROR(VLOOKUP(AA5,U$5:X$24,2,0),0))</f>
        <v>0</v>
      </c>
      <c r="AC5" s="260">
        <f>SUM(IFERROR(VLOOKUP(AA5,I$5:L$24,4,0),0),IFERROR(VLOOKUP(AA5,O$5:R$24,4,0),0),IFERROR(VLOOKUP(AA5,U$5:X$24,4,0),0))</f>
        <v>0</v>
      </c>
      <c r="AD5" s="471">
        <f>SUM(IFERROR(VLOOKUP(AA5,I$5:L$24,3,0),0),IFERROR(VLOOKUP(AA5,O$5:R$24,3,0),0),IFERROR(VLOOKUP(AA5,U$5:X$24,3,0),0))</f>
        <v>0</v>
      </c>
      <c r="AE5"/>
      <c r="AF5" s="256" t="str">
        <f>IF(OR(AA5="",AB5="",AC5=""),"",RANK(AB5,$AB$5:$AB$22)+SUM(-AC5/100)-(+AD5/10000)+COUNTIF(AA$5:AA$22,"&lt;="&amp;AA5+1)/1000000+ROW()/100000000)</f>
        <v/>
      </c>
      <c r="AG5" s="113"/>
      <c r="AH5" s="68" t="str">
        <f>IF(AA5="","",SMALL(AF$5:AF$24,ROWS(AB$5:AB5)))</f>
        <v/>
      </c>
      <c r="AI5" s="84" t="str">
        <f>IF(AH5="","",1)</f>
        <v/>
      </c>
      <c r="AJ5" s="87" t="str">
        <f t="shared" ref="AJ5:AJ24" si="1">IF(OR(AA5="",AB5=""),"",INDEX($AA$5:$AA$24,MATCH(AH5,$AF$5:$AF$24,0)))</f>
        <v/>
      </c>
      <c r="AK5" s="375" t="str">
        <f t="shared" ref="AK5:AK24" si="2">IF(AA5="","",INDEX($AB$5:$AB$24,MATCH(AH5,$AF$5:$AF$24,0)))</f>
        <v/>
      </c>
      <c r="AL5" s="339" t="str">
        <f t="shared" ref="AL5:AL24" si="3">IF(AA5="","",INDEX($AC$5:$AC$24,MATCH(AH5,$AF$5:$AF$24,0)))</f>
        <v/>
      </c>
      <c r="AM5" s="371" t="str">
        <f t="shared" ref="AM5:AM24" si="4">IF(AA5="","",INDEX($AD$5:$AD$24,MATCH(AH5,$AF$5:$AF$24,0)))</f>
        <v/>
      </c>
    </row>
    <row r="6" spans="1:39" ht="27.95" customHeight="1" thickBot="1">
      <c r="A6" s="7">
        <v>2</v>
      </c>
      <c r="B6" s="267"/>
      <c r="C6" s="267"/>
      <c r="D6" s="268"/>
      <c r="E6" s="435"/>
      <c r="G6" s="438">
        <v>2</v>
      </c>
      <c r="H6" s="504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1"/>
      <c r="N6" s="492"/>
      <c r="O6" s="18" t="str">
        <f>IF(K7=K8," ",IF(K7&gt;K8,I7,I8))</f>
        <v xml:space="preserve"> </v>
      </c>
      <c r="P6" s="73">
        <f>IF(Q5+Q6=0,0,IF(Q5=Q6,2,IF(Q5&gt;Q6,1,3)))</f>
        <v>0</v>
      </c>
      <c r="Q6" s="151"/>
      <c r="R6" s="9">
        <f>SUM(Q6-Q5)</f>
        <v>0</v>
      </c>
      <c r="S6" s="1"/>
      <c r="T6" s="507"/>
      <c r="U6" s="33" t="str">
        <f>IF(Q7=Q8," ",IF(Q7&gt;Q8,O7,O8))</f>
        <v xml:space="preserve"> </v>
      </c>
      <c r="V6" s="73">
        <f>IF(W5+W6=0,0,IF(W5=W6,2,IF(W5&gt;W6,1,3)))</f>
        <v>0</v>
      </c>
      <c r="W6" s="151"/>
      <c r="X6" s="9">
        <f>SUM(W6-W5)</f>
        <v>0</v>
      </c>
      <c r="Y6" s="243"/>
      <c r="Z6" s="15">
        <v>2</v>
      </c>
      <c r="AA6" s="181" t="str">
        <f t="shared" ref="AA6:AA24" si="5">+I6</f>
        <v/>
      </c>
      <c r="AB6" s="153">
        <f t="shared" ref="AB6:AB24" si="6">SUM(IFERROR(VLOOKUP(AA6,I$5:L$24,2,0),0),IFERROR(VLOOKUP(AA6,O$5:R$24,2,0),0),IFERROR(VLOOKUP(AA6,U$5:X$24,2,0),0))</f>
        <v>0</v>
      </c>
      <c r="AC6" s="153">
        <f t="shared" ref="AC6:AC24" si="7">SUM(IFERROR(VLOOKUP(AA6,I$5:L$24,4,0),0),IFERROR(VLOOKUP(AA6,O$5:R$24,4,0),0),IFERROR(VLOOKUP(AA6,U$5:X$24,4,0),0))</f>
        <v>0</v>
      </c>
      <c r="AD6" s="467">
        <f t="shared" ref="AD6:AD24" si="8">SUM(IFERROR(VLOOKUP(AA6,I$5:L$24,3,0),0),IFERROR(VLOOKUP(AA6,O$5:R$24,3,0),0),IFERROR(VLOOKUP(AA6,U$5:X$24,3,0),0))</f>
        <v>0</v>
      </c>
      <c r="AE6"/>
      <c r="AF6" s="256" t="str">
        <f t="shared" ref="AF6:AF24" si="9">IF(OR(AA6="",AB6="",AC6=""),"",RANK(AB6,$AB$5:$AB$22)+SUM(-AC6/100)-(+AD6/10000)+COUNTIF(AA$5:AA$22,"&lt;="&amp;AA6+1)/1000000+ROW()/100000000)</f>
        <v/>
      </c>
      <c r="AG6" s="113"/>
      <c r="AH6" s="68" t="str">
        <f>IF(AA6="","",SMALL(AF$5:AF$24,ROWS(AB$5:AB6)))</f>
        <v/>
      </c>
      <c r="AI6" s="85" t="str">
        <f>IF(AH6="","",IF(AND(AK5=AK6,AL5=AL6,AM5=AM6),AI5,$AI$5+1))</f>
        <v/>
      </c>
      <c r="AJ6" s="70" t="str">
        <f t="shared" si="1"/>
        <v/>
      </c>
      <c r="AK6" s="376" t="str">
        <f t="shared" si="2"/>
        <v/>
      </c>
      <c r="AL6" s="205" t="str">
        <f t="shared" si="3"/>
        <v/>
      </c>
      <c r="AM6" s="372" t="str">
        <f t="shared" si="4"/>
        <v/>
      </c>
    </row>
    <row r="7" spans="1:39" ht="27.95" customHeight="1">
      <c r="A7" s="7">
        <v>3</v>
      </c>
      <c r="B7" s="267"/>
      <c r="C7" s="267"/>
      <c r="D7" s="268"/>
      <c r="E7" s="435"/>
      <c r="G7" s="438">
        <v>3</v>
      </c>
      <c r="H7" s="503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1"/>
      <c r="N7" s="491">
        <v>9</v>
      </c>
      <c r="O7" s="17" t="str">
        <f>IF(K9=K10," ",IF(K9&gt;K10,I9,I10))</f>
        <v xml:space="preserve"> </v>
      </c>
      <c r="P7" s="72">
        <f>IF(Q7+Q8=0,0,IF(Q7=Q8,2,IF(Q7&lt;Q8,1,3)))</f>
        <v>0</v>
      </c>
      <c r="Q7" s="150"/>
      <c r="R7" s="8">
        <f t="shared" ref="R7" si="11">SUM(Q7-Q8)</f>
        <v>0</v>
      </c>
      <c r="S7" s="1"/>
      <c r="T7" s="508">
        <v>3</v>
      </c>
      <c r="U7" s="17" t="str">
        <f>IF(Q9=Q10," ",IF(Q9&gt;Q10,O9,O10))</f>
        <v xml:space="preserve"> </v>
      </c>
      <c r="V7" s="72">
        <f>IF(W7+W8=0,0,IF(W7=W8,2,IF(W7&lt;W8,1,3)))</f>
        <v>0</v>
      </c>
      <c r="W7" s="150"/>
      <c r="X7" s="8">
        <f t="shared" ref="X7" si="12">SUM(W7-W8)</f>
        <v>0</v>
      </c>
      <c r="Y7" s="243"/>
      <c r="Z7" s="15">
        <v>3</v>
      </c>
      <c r="AA7" s="181" t="str">
        <f t="shared" si="5"/>
        <v/>
      </c>
      <c r="AB7" s="153">
        <f t="shared" si="6"/>
        <v>0</v>
      </c>
      <c r="AC7" s="153">
        <f t="shared" si="7"/>
        <v>0</v>
      </c>
      <c r="AD7" s="467">
        <f t="shared" si="8"/>
        <v>0</v>
      </c>
      <c r="AE7"/>
      <c r="AF7" s="256" t="str">
        <f t="shared" si="9"/>
        <v/>
      </c>
      <c r="AG7" s="113"/>
      <c r="AH7" s="68" t="str">
        <f>IF(AA7="","",SMALL(AF$5:AF$24,ROWS(AB$5:AB7)))</f>
        <v/>
      </c>
      <c r="AI7" s="85" t="str">
        <f>IF(AH7="","",IF(AND(AK6=AK7,AL6=AL7,AM6=AM7),AI6,$AI$5+2))</f>
        <v/>
      </c>
      <c r="AJ7" s="70" t="str">
        <f t="shared" si="1"/>
        <v/>
      </c>
      <c r="AK7" s="376" t="str">
        <f t="shared" si="2"/>
        <v/>
      </c>
      <c r="AL7" s="205" t="str">
        <f t="shared" si="3"/>
        <v/>
      </c>
      <c r="AM7" s="372" t="str">
        <f t="shared" si="4"/>
        <v/>
      </c>
    </row>
    <row r="8" spans="1:39" ht="27.95" customHeight="1" thickBot="1">
      <c r="A8" s="7">
        <v>4</v>
      </c>
      <c r="B8" s="267"/>
      <c r="C8" s="267"/>
      <c r="D8" s="268"/>
      <c r="E8" s="435"/>
      <c r="G8" s="438">
        <v>4</v>
      </c>
      <c r="H8" s="504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1"/>
      <c r="N8" s="492"/>
      <c r="O8" s="18" t="str">
        <f>IF(K11=K12," ",IF(K11&gt;K12,I11,I12))</f>
        <v xml:space="preserve"> </v>
      </c>
      <c r="P8" s="73">
        <f>IF(Q7+Q8=0,0,IF(Q7=Q8,2,IF(Q7&gt;Q8,1,3)))</f>
        <v>0</v>
      </c>
      <c r="Q8" s="151"/>
      <c r="R8" s="9">
        <f t="shared" ref="R8" si="14">SUM(Q8-Q7)</f>
        <v>0</v>
      </c>
      <c r="S8" s="1"/>
      <c r="T8" s="507"/>
      <c r="U8" s="122" t="str">
        <f>IF(Q11=Q12," ",IF(Q11&gt;Q12,O11,O12))</f>
        <v xml:space="preserve"> </v>
      </c>
      <c r="V8" s="73">
        <f>IF(W7+W8=0,0,IF(W7=W8,2,IF(W7&gt;W8,1,3)))</f>
        <v>0</v>
      </c>
      <c r="W8" s="151"/>
      <c r="X8" s="9">
        <f t="shared" ref="X8" si="15">SUM(W8-W7)</f>
        <v>0</v>
      </c>
      <c r="Y8" s="243"/>
      <c r="Z8" s="15">
        <v>4</v>
      </c>
      <c r="AA8" s="181" t="str">
        <f t="shared" si="5"/>
        <v/>
      </c>
      <c r="AB8" s="153">
        <f t="shared" si="6"/>
        <v>0</v>
      </c>
      <c r="AC8" s="153">
        <f t="shared" si="7"/>
        <v>0</v>
      </c>
      <c r="AD8" s="467">
        <f t="shared" si="8"/>
        <v>0</v>
      </c>
      <c r="AE8"/>
      <c r="AF8" s="256" t="str">
        <f t="shared" si="9"/>
        <v/>
      </c>
      <c r="AG8" s="113"/>
      <c r="AH8" s="68" t="str">
        <f>IF(AA8="","",SMALL(AF$5:AF$24,ROWS(AB$5:AB8)))</f>
        <v/>
      </c>
      <c r="AI8" s="85" t="str">
        <f>IF(AH8="","",IF(AND(AK7=AK8,AL7=AL8,AM7=AM8),AI7,$AI$5+3))</f>
        <v/>
      </c>
      <c r="AJ8" s="70" t="str">
        <f t="shared" si="1"/>
        <v/>
      </c>
      <c r="AK8" s="376" t="str">
        <f t="shared" si="2"/>
        <v/>
      </c>
      <c r="AL8" s="205" t="str">
        <f t="shared" si="3"/>
        <v/>
      </c>
      <c r="AM8" s="372" t="str">
        <f t="shared" si="4"/>
        <v/>
      </c>
    </row>
    <row r="9" spans="1:39" ht="27.95" customHeight="1">
      <c r="A9" s="7">
        <v>5</v>
      </c>
      <c r="B9" s="267"/>
      <c r="C9" s="267"/>
      <c r="D9" s="268"/>
      <c r="E9" s="435"/>
      <c r="G9" s="438">
        <v>5</v>
      </c>
      <c r="H9" s="503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6">SUM(K9-K10)</f>
        <v>0</v>
      </c>
      <c r="M9" s="1"/>
      <c r="N9" s="491">
        <v>8</v>
      </c>
      <c r="O9" s="17" t="str">
        <f>IF(K13=K14," ",IF(K13&gt;K14,I13,I14))</f>
        <v xml:space="preserve"> </v>
      </c>
      <c r="P9" s="72">
        <f>IF(Q9+Q10=0,0,IF(Q9=Q10,2,IF(Q9&lt;Q10,1,3)))</f>
        <v>0</v>
      </c>
      <c r="Q9" s="150"/>
      <c r="R9" s="8">
        <f t="shared" ref="R9" si="17">SUM(Q9-Q10)</f>
        <v>0</v>
      </c>
      <c r="S9" s="1"/>
      <c r="T9" s="508">
        <v>2</v>
      </c>
      <c r="U9" s="199" t="str">
        <f>IF(Q5=Q6," ",IF(Q5&lt;Q6,O5,O6))</f>
        <v xml:space="preserve"> </v>
      </c>
      <c r="V9" s="72">
        <f>IF(W9+W10=0,0,IF(W9=W10,2,IF(W9&lt;W10,1,3)))</f>
        <v>0</v>
      </c>
      <c r="W9" s="150"/>
      <c r="X9" s="8">
        <f t="shared" ref="X9" si="18">SUM(W9-W10)</f>
        <v>0</v>
      </c>
      <c r="Y9" s="243"/>
      <c r="Z9" s="15">
        <v>5</v>
      </c>
      <c r="AA9" s="181" t="str">
        <f t="shared" si="5"/>
        <v/>
      </c>
      <c r="AB9" s="153">
        <f t="shared" si="6"/>
        <v>0</v>
      </c>
      <c r="AC9" s="153">
        <f t="shared" si="7"/>
        <v>0</v>
      </c>
      <c r="AD9" s="467">
        <f t="shared" si="8"/>
        <v>0</v>
      </c>
      <c r="AE9"/>
      <c r="AF9" s="256" t="str">
        <f t="shared" si="9"/>
        <v/>
      </c>
      <c r="AG9" s="113"/>
      <c r="AH9" s="68" t="str">
        <f>IF(AA9="","",SMALL(AF$5:AF$24,ROWS(AB$5:AB9)))</f>
        <v/>
      </c>
      <c r="AI9" s="85" t="str">
        <f>IF(AH9="","",IF(AND(AK8=AK9,AL8=AL9,AM8=AM9),AI8,$AI$5+4))</f>
        <v/>
      </c>
      <c r="AJ9" s="70" t="str">
        <f t="shared" si="1"/>
        <v/>
      </c>
      <c r="AK9" s="376" t="str">
        <f t="shared" si="2"/>
        <v/>
      </c>
      <c r="AL9" s="205" t="str">
        <f t="shared" si="3"/>
        <v/>
      </c>
      <c r="AM9" s="372" t="str">
        <f t="shared" si="4"/>
        <v/>
      </c>
    </row>
    <row r="10" spans="1:39" ht="27.95" customHeight="1" thickBot="1">
      <c r="A10" s="7">
        <v>6</v>
      </c>
      <c r="B10" s="267"/>
      <c r="C10" s="267"/>
      <c r="D10" s="268"/>
      <c r="E10" s="435"/>
      <c r="G10" s="438">
        <v>6</v>
      </c>
      <c r="H10" s="504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1"/>
      <c r="N10" s="492"/>
      <c r="O10" s="18" t="str">
        <f>IF(K15=K16," ",IF(K15&gt;K16,I15,I16))</f>
        <v xml:space="preserve"> </v>
      </c>
      <c r="P10" s="73">
        <f>IF(Q9+Q10=0,0,IF(Q9=Q10,2,IF(Q9&gt;Q10,1,3)))</f>
        <v>0</v>
      </c>
      <c r="Q10" s="151"/>
      <c r="R10" s="9">
        <f t="shared" ref="R10" si="20">SUM(Q10-Q9)</f>
        <v>0</v>
      </c>
      <c r="S10" s="1"/>
      <c r="T10" s="507"/>
      <c r="U10" s="406" t="str">
        <f>IF(Q13=Q14," ",IF(Q13&gt;Q14,O13,O14))</f>
        <v xml:space="preserve"> </v>
      </c>
      <c r="V10" s="73">
        <f>IF(W9+W10=0,0,IF(W9=W10,2,IF(W9&gt;W10,1,3)))</f>
        <v>0</v>
      </c>
      <c r="W10" s="151"/>
      <c r="X10" s="9">
        <f t="shared" ref="X10" si="21">SUM(W10-W9)</f>
        <v>0</v>
      </c>
      <c r="Y10" s="243"/>
      <c r="Z10" s="15">
        <v>6</v>
      </c>
      <c r="AA10" s="181" t="str">
        <f t="shared" si="5"/>
        <v/>
      </c>
      <c r="AB10" s="153">
        <f t="shared" si="6"/>
        <v>0</v>
      </c>
      <c r="AC10" s="153">
        <f t="shared" si="7"/>
        <v>0</v>
      </c>
      <c r="AD10" s="467">
        <f t="shared" si="8"/>
        <v>0</v>
      </c>
      <c r="AE10"/>
      <c r="AF10" s="256" t="str">
        <f t="shared" si="9"/>
        <v/>
      </c>
      <c r="AG10" s="113"/>
      <c r="AH10" s="68" t="str">
        <f>IF(AA10="","",SMALL(AF$5:AF$24,ROWS(AB$5:AB10)))</f>
        <v/>
      </c>
      <c r="AI10" s="85" t="str">
        <f>IF(AH10="","",IF(AND(AK9=AK10,AL9=AL10,AM9=AM10),AI9,$AI$5+5))</f>
        <v/>
      </c>
      <c r="AJ10" s="70" t="str">
        <f t="shared" si="1"/>
        <v/>
      </c>
      <c r="AK10" s="376" t="str">
        <f t="shared" si="2"/>
        <v/>
      </c>
      <c r="AL10" s="205" t="str">
        <f t="shared" si="3"/>
        <v/>
      </c>
      <c r="AM10" s="372" t="str">
        <f t="shared" si="4"/>
        <v/>
      </c>
    </row>
    <row r="11" spans="1:39" ht="27.95" customHeight="1">
      <c r="A11" s="7">
        <v>7</v>
      </c>
      <c r="B11" s="267"/>
      <c r="C11" s="267"/>
      <c r="D11" s="268"/>
      <c r="E11" s="435"/>
      <c r="G11" s="438">
        <v>7</v>
      </c>
      <c r="H11" s="503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1"/>
      <c r="N11" s="491">
        <v>7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8">
        <f t="shared" ref="R11" si="23">SUM(Q11-Q12)</f>
        <v>0</v>
      </c>
      <c r="S11" s="1"/>
      <c r="T11" s="508">
        <v>1</v>
      </c>
      <c r="U11" s="104" t="str">
        <f>IF(Q7=Q8," ",IF(Q7&lt;Q8,O7,O8))</f>
        <v xml:space="preserve"> </v>
      </c>
      <c r="V11" s="72">
        <f>IF(W11+W12=0,0,IF(W11=W12,2,IF(W11&lt;W12,1,3)))</f>
        <v>0</v>
      </c>
      <c r="W11" s="150"/>
      <c r="X11" s="8">
        <f t="shared" ref="X11" si="24">SUM(W11-W12)</f>
        <v>0</v>
      </c>
      <c r="Y11" s="243"/>
      <c r="Z11" s="15">
        <v>7</v>
      </c>
      <c r="AA11" s="181" t="str">
        <f t="shared" si="5"/>
        <v/>
      </c>
      <c r="AB11" s="153">
        <f t="shared" si="6"/>
        <v>0</v>
      </c>
      <c r="AC11" s="153">
        <f t="shared" si="7"/>
        <v>0</v>
      </c>
      <c r="AD11" s="467">
        <f t="shared" si="8"/>
        <v>0</v>
      </c>
      <c r="AE11"/>
      <c r="AF11" s="256" t="str">
        <f t="shared" si="9"/>
        <v/>
      </c>
      <c r="AG11" s="113"/>
      <c r="AH11" s="68" t="str">
        <f>IF(AA11="","",SMALL(AF$5:AF$24,ROWS(AB$5:AB11)))</f>
        <v/>
      </c>
      <c r="AI11" s="85" t="str">
        <f>IF(AH11="","",IF(AND(AK10=AK11,AL10=AL11,AM10=AM11),AI10,$AI$5+6))</f>
        <v/>
      </c>
      <c r="AJ11" s="70" t="str">
        <f t="shared" si="1"/>
        <v/>
      </c>
      <c r="AK11" s="376" t="str">
        <f t="shared" si="2"/>
        <v/>
      </c>
      <c r="AL11" s="205" t="str">
        <f t="shared" si="3"/>
        <v/>
      </c>
      <c r="AM11" s="372" t="str">
        <f t="shared" si="4"/>
        <v/>
      </c>
    </row>
    <row r="12" spans="1:39" ht="27.95" customHeight="1" thickBot="1">
      <c r="A12" s="7">
        <v>8</v>
      </c>
      <c r="B12" s="267"/>
      <c r="C12" s="267"/>
      <c r="D12" s="268"/>
      <c r="E12" s="435"/>
      <c r="G12" s="438">
        <v>8</v>
      </c>
      <c r="H12" s="504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5">SUM(K12-K11)</f>
        <v>0</v>
      </c>
      <c r="M12" s="1"/>
      <c r="N12" s="492"/>
      <c r="O12" s="18" t="str">
        <f>IF(K19=K20," ",IF(K19&gt;K20,I19,I20))</f>
        <v xml:space="preserve"> </v>
      </c>
      <c r="P12" s="73">
        <f>IF(Q11+Q12=0,0,IF(Q11=Q12,2,IF(Q11&gt;Q12,1,3)))</f>
        <v>0</v>
      </c>
      <c r="Q12" s="151"/>
      <c r="R12" s="9">
        <f t="shared" ref="R12" si="26">SUM(Q12-Q11)</f>
        <v>0</v>
      </c>
      <c r="S12" s="1"/>
      <c r="T12" s="507"/>
      <c r="U12" s="105" t="str">
        <f>IF(Q9=Q10," ",IF(Q9&lt;Q10,O9,O10))</f>
        <v xml:space="preserve"> </v>
      </c>
      <c r="V12" s="73">
        <f>IF(W11+W12=0,0,IF(W11=W12,2,IF(W11&gt;W12,1,3)))</f>
        <v>0</v>
      </c>
      <c r="W12" s="151"/>
      <c r="X12" s="9">
        <f t="shared" ref="X12" si="27">SUM(W12-W11)</f>
        <v>0</v>
      </c>
      <c r="Y12" s="243"/>
      <c r="Z12" s="15">
        <v>8</v>
      </c>
      <c r="AA12" s="181" t="str">
        <f t="shared" si="5"/>
        <v/>
      </c>
      <c r="AB12" s="153">
        <f t="shared" si="6"/>
        <v>0</v>
      </c>
      <c r="AC12" s="153">
        <f t="shared" si="7"/>
        <v>0</v>
      </c>
      <c r="AD12" s="467">
        <f t="shared" si="8"/>
        <v>0</v>
      </c>
      <c r="AE12"/>
      <c r="AF12" s="256" t="str">
        <f t="shared" si="9"/>
        <v/>
      </c>
      <c r="AG12" s="113"/>
      <c r="AH12" s="68" t="str">
        <f>IF(AA12="","",SMALL(AF$5:AF$24,ROWS(AB$5:AB12)))</f>
        <v/>
      </c>
      <c r="AI12" s="85" t="str">
        <f>IF(AH12="","",IF(AND(AK11=AK12,AL11=AL12,AM11=AM12),AI11,$AI$5+7))</f>
        <v/>
      </c>
      <c r="AJ12" s="70" t="str">
        <f t="shared" si="1"/>
        <v/>
      </c>
      <c r="AK12" s="376" t="str">
        <f t="shared" si="2"/>
        <v/>
      </c>
      <c r="AL12" s="205" t="str">
        <f t="shared" si="3"/>
        <v/>
      </c>
      <c r="AM12" s="372" t="str">
        <f t="shared" si="4"/>
        <v/>
      </c>
    </row>
    <row r="13" spans="1:39" ht="27.95" customHeight="1">
      <c r="A13" s="7">
        <v>9</v>
      </c>
      <c r="B13" s="267"/>
      <c r="C13" s="267"/>
      <c r="D13" s="268"/>
      <c r="E13" s="435"/>
      <c r="G13" s="438">
        <v>9</v>
      </c>
      <c r="H13" s="503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1"/>
      <c r="N13" s="491">
        <v>6</v>
      </c>
      <c r="O13" s="75" t="str">
        <f>IF(K21=K22," ",IF(K21&gt;K22,I21,I22))</f>
        <v xml:space="preserve"> </v>
      </c>
      <c r="P13" s="72">
        <f>IF(Q13+Q14=0,0,IF(Q13=Q14,2,IF(Q13&lt;Q14,1,3)))</f>
        <v>0</v>
      </c>
      <c r="Q13" s="150"/>
      <c r="R13" s="8">
        <f t="shared" ref="R13" si="29">SUM(Q13-Q14)</f>
        <v>0</v>
      </c>
      <c r="S13" s="1"/>
      <c r="T13" s="508">
        <v>10</v>
      </c>
      <c r="U13" s="103" t="str">
        <f>IF(Q11=Q12," ",IF(Q11&lt;Q12,O11,O12))</f>
        <v xml:space="preserve"> </v>
      </c>
      <c r="V13" s="72">
        <f>IF(W13+W14=0,0,IF(W13=W14,2,IF(W13&lt;W14,1,3)))</f>
        <v>0</v>
      </c>
      <c r="W13" s="150"/>
      <c r="X13" s="8">
        <f t="shared" ref="X13" si="30">SUM(W13-W14)</f>
        <v>0</v>
      </c>
      <c r="Y13" s="243"/>
      <c r="Z13" s="15">
        <v>9</v>
      </c>
      <c r="AA13" s="181" t="str">
        <f t="shared" si="5"/>
        <v/>
      </c>
      <c r="AB13" s="153">
        <f t="shared" si="6"/>
        <v>0</v>
      </c>
      <c r="AC13" s="153">
        <f t="shared" si="7"/>
        <v>0</v>
      </c>
      <c r="AD13" s="467">
        <f t="shared" si="8"/>
        <v>0</v>
      </c>
      <c r="AE13"/>
      <c r="AF13" s="256" t="str">
        <f t="shared" si="9"/>
        <v/>
      </c>
      <c r="AG13" s="113"/>
      <c r="AH13" s="68" t="str">
        <f>IF(AA13="","",SMALL(AF$5:AF$24,ROWS(AB$5:AB13)))</f>
        <v/>
      </c>
      <c r="AI13" s="85" t="str">
        <f>IF(AH13="","",IF(AND(AK12=AK13,AL12=AL13,AM12=AM13),AI12,$AI$5+8))</f>
        <v/>
      </c>
      <c r="AJ13" s="70" t="str">
        <f t="shared" si="1"/>
        <v/>
      </c>
      <c r="AK13" s="376" t="str">
        <f t="shared" si="2"/>
        <v/>
      </c>
      <c r="AL13" s="205" t="str">
        <f t="shared" si="3"/>
        <v/>
      </c>
      <c r="AM13" s="372" t="str">
        <f t="shared" si="4"/>
        <v/>
      </c>
    </row>
    <row r="14" spans="1:39" ht="27.95" customHeight="1" thickBot="1">
      <c r="A14" s="7">
        <v>10</v>
      </c>
      <c r="B14" s="267"/>
      <c r="C14" s="267"/>
      <c r="D14" s="268"/>
      <c r="E14" s="435"/>
      <c r="G14" s="438">
        <v>10</v>
      </c>
      <c r="H14" s="504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1"/>
      <c r="N14" s="492"/>
      <c r="O14" s="123" t="str">
        <f>IF(K23=K24," ",IF(K23&gt;K24,I23,I24))</f>
        <v xml:space="preserve"> </v>
      </c>
      <c r="P14" s="73">
        <f>IF(Q13+Q14=0,0,IF(Q13=Q14,2,IF(Q13&gt;Q14,1,3)))</f>
        <v>0</v>
      </c>
      <c r="Q14" s="151"/>
      <c r="R14" s="9">
        <f t="shared" ref="R14" si="32">SUM(Q14-Q13)</f>
        <v>0</v>
      </c>
      <c r="S14" s="1"/>
      <c r="T14" s="507"/>
      <c r="U14" s="52" t="str">
        <f>IF(Q15=Q16," ",IF(Q15&gt;Q16,O15,O16))</f>
        <v xml:space="preserve"> </v>
      </c>
      <c r="V14" s="73">
        <f>IF(W13+W14=0,0,IF(W13=W14,2,IF(W13&gt;W14,1,3)))</f>
        <v>0</v>
      </c>
      <c r="W14" s="151"/>
      <c r="X14" s="9">
        <f t="shared" ref="X14" si="33">SUM(W14-W13)</f>
        <v>0</v>
      </c>
      <c r="Y14" s="243"/>
      <c r="Z14" s="15">
        <v>10</v>
      </c>
      <c r="AA14" s="181" t="str">
        <f t="shared" si="5"/>
        <v/>
      </c>
      <c r="AB14" s="153">
        <f t="shared" si="6"/>
        <v>0</v>
      </c>
      <c r="AC14" s="153">
        <f t="shared" si="7"/>
        <v>0</v>
      </c>
      <c r="AD14" s="467">
        <f t="shared" si="8"/>
        <v>0</v>
      </c>
      <c r="AE14"/>
      <c r="AF14" s="256" t="str">
        <f t="shared" si="9"/>
        <v/>
      </c>
      <c r="AG14" s="113"/>
      <c r="AH14" s="68" t="str">
        <f>IF(AA14="","",SMALL(AF$5:AF$24,ROWS(AB$5:AB14)))</f>
        <v/>
      </c>
      <c r="AI14" s="85" t="str">
        <f>IF(AH14="","",IF(AND(AK13=AK14,AL13=AL14,AM13=AM14),AI13,$AI$5+9))</f>
        <v/>
      </c>
      <c r="AJ14" s="70" t="str">
        <f t="shared" si="1"/>
        <v/>
      </c>
      <c r="AK14" s="376" t="str">
        <f t="shared" si="2"/>
        <v/>
      </c>
      <c r="AL14" s="205" t="str">
        <f t="shared" si="3"/>
        <v/>
      </c>
      <c r="AM14" s="372" t="str">
        <f t="shared" si="4"/>
        <v/>
      </c>
    </row>
    <row r="15" spans="1:39" ht="27.95" customHeight="1">
      <c r="A15" s="7">
        <v>11</v>
      </c>
      <c r="B15" s="267"/>
      <c r="C15" s="267"/>
      <c r="D15" s="268"/>
      <c r="E15" s="435"/>
      <c r="G15" s="438">
        <v>11</v>
      </c>
      <c r="H15" s="503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4">SUM(K15-K16)</f>
        <v>0</v>
      </c>
      <c r="M15" s="13"/>
      <c r="N15" s="508">
        <v>5</v>
      </c>
      <c r="O15" s="49" t="str">
        <f>IF(K5=K6," ",IF(K5&lt;K6,I5,I6))</f>
        <v xml:space="preserve"> </v>
      </c>
      <c r="P15" s="72">
        <f>IF(Q15+Q16=0,0,IF(Q15=Q16,2,IF(Q15&lt;Q16,1,3)))</f>
        <v>0</v>
      </c>
      <c r="Q15" s="150"/>
      <c r="R15" s="8">
        <f t="shared" ref="R15" si="35">SUM(Q15-Q16)</f>
        <v>0</v>
      </c>
      <c r="S15" s="1"/>
      <c r="T15" s="508">
        <v>9</v>
      </c>
      <c r="U15" s="51" t="str">
        <f>IF(Q17=Q18," ",IF(Q17&gt;Q18,O17,O18))</f>
        <v xml:space="preserve"> </v>
      </c>
      <c r="V15" s="72">
        <f>IF(W15+W16=0,0,IF(W15=W16,2,IF(W15&lt;W16,1,3)))</f>
        <v>0</v>
      </c>
      <c r="W15" s="150"/>
      <c r="X15" s="8">
        <f t="shared" ref="X15" si="36">SUM(W15-W16)</f>
        <v>0</v>
      </c>
      <c r="Y15" s="243"/>
      <c r="Z15" s="15">
        <v>11</v>
      </c>
      <c r="AA15" s="181" t="str">
        <f t="shared" si="5"/>
        <v/>
      </c>
      <c r="AB15" s="153">
        <f t="shared" si="6"/>
        <v>0</v>
      </c>
      <c r="AC15" s="153">
        <f t="shared" si="7"/>
        <v>0</v>
      </c>
      <c r="AD15" s="467">
        <f t="shared" si="8"/>
        <v>0</v>
      </c>
      <c r="AE15"/>
      <c r="AF15" s="256" t="str">
        <f t="shared" si="9"/>
        <v/>
      </c>
      <c r="AG15" s="113"/>
      <c r="AH15" s="68" t="str">
        <f>IF(AA15="","",SMALL(AF$5:AF$24,ROWS(AB$5:AB15)))</f>
        <v/>
      </c>
      <c r="AI15" s="85" t="str">
        <f>IF(AH15="","",IF(AND(AK14=AK15,AL14=AL15,AM14=AM15),AI14,$AI$5+10))</f>
        <v/>
      </c>
      <c r="AJ15" s="70" t="str">
        <f t="shared" si="1"/>
        <v/>
      </c>
      <c r="AK15" s="376" t="str">
        <f t="shared" si="2"/>
        <v/>
      </c>
      <c r="AL15" s="205" t="str">
        <f t="shared" si="3"/>
        <v/>
      </c>
      <c r="AM15" s="372" t="str">
        <f t="shared" si="4"/>
        <v/>
      </c>
    </row>
    <row r="16" spans="1:39" ht="27.95" customHeight="1" thickBot="1">
      <c r="A16" s="7">
        <v>12</v>
      </c>
      <c r="B16" s="267"/>
      <c r="C16" s="267"/>
      <c r="D16" s="268"/>
      <c r="E16" s="435"/>
      <c r="G16" s="438">
        <v>12</v>
      </c>
      <c r="H16" s="504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7">SUM(K16-K15)</f>
        <v>0</v>
      </c>
      <c r="M16" s="13"/>
      <c r="N16" s="507"/>
      <c r="O16" s="106" t="str">
        <f>IF(K7=K8," ",IF(K7&lt;K8,I7,I8))</f>
        <v xml:space="preserve"> </v>
      </c>
      <c r="P16" s="107">
        <f>IF(Q15+Q16=0,0,IF(Q15=Q16,2,IF(Q15&gt;Q16,1,3)))</f>
        <v>0</v>
      </c>
      <c r="Q16" s="151"/>
      <c r="R16" s="108">
        <f t="shared" ref="R16" si="38">SUM(Q16-Q15)</f>
        <v>0</v>
      </c>
      <c r="S16" s="1"/>
      <c r="T16" s="507"/>
      <c r="U16" s="164" t="str">
        <f>IF(Q19=Q20," ",IF(Q19&gt;Q20,O19,O20))</f>
        <v xml:space="preserve"> </v>
      </c>
      <c r="V16" s="73">
        <f>IF(W15+W16=0,0,IF(W15=W16,2,IF(W15&gt;W16,1,3)))</f>
        <v>0</v>
      </c>
      <c r="W16" s="151"/>
      <c r="X16" s="108">
        <f t="shared" ref="X16" si="39">SUM(W16-W15)</f>
        <v>0</v>
      </c>
      <c r="Y16" s="243"/>
      <c r="Z16" s="15">
        <v>12</v>
      </c>
      <c r="AA16" s="181" t="str">
        <f t="shared" si="5"/>
        <v/>
      </c>
      <c r="AB16" s="153">
        <f t="shared" si="6"/>
        <v>0</v>
      </c>
      <c r="AC16" s="153">
        <f t="shared" si="7"/>
        <v>0</v>
      </c>
      <c r="AD16" s="467">
        <f t="shared" si="8"/>
        <v>0</v>
      </c>
      <c r="AE16"/>
      <c r="AF16" s="256" t="str">
        <f t="shared" si="9"/>
        <v/>
      </c>
      <c r="AG16" s="113"/>
      <c r="AH16" s="68" t="str">
        <f>IF(AA16="","",SMALL(AF$5:AF$24,ROWS(AB$5:AB16)))</f>
        <v/>
      </c>
      <c r="AI16" s="85" t="str">
        <f>IF(AH16="","",IF(AND(AK15=AK16,AL15=AL16,AM15=AM16),AI15,$AI$5+11))</f>
        <v/>
      </c>
      <c r="AJ16" s="70" t="str">
        <f t="shared" si="1"/>
        <v/>
      </c>
      <c r="AK16" s="376" t="str">
        <f t="shared" si="2"/>
        <v/>
      </c>
      <c r="AL16" s="205" t="str">
        <f t="shared" si="3"/>
        <v/>
      </c>
      <c r="AM16" s="372" t="str">
        <f t="shared" si="4"/>
        <v/>
      </c>
    </row>
    <row r="17" spans="1:39" ht="27.95" customHeight="1">
      <c r="A17" s="7">
        <v>13</v>
      </c>
      <c r="B17" s="267"/>
      <c r="C17" s="267"/>
      <c r="D17" s="269"/>
      <c r="E17" s="435"/>
      <c r="G17" s="438">
        <v>13</v>
      </c>
      <c r="H17" s="503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0">SUM(K17-K18)</f>
        <v>0</v>
      </c>
      <c r="M17" s="13"/>
      <c r="N17" s="508">
        <v>4</v>
      </c>
      <c r="O17" s="49" t="str">
        <f>IF(K9=K10," ",IF(K9&lt;K10,I9,I10))</f>
        <v xml:space="preserve"> </v>
      </c>
      <c r="P17" s="72">
        <f>IF(Q17+Q18=0,0,IF(Q17=Q18,2,IF(Q17&lt;Q18,1,3)))</f>
        <v>0</v>
      </c>
      <c r="Q17" s="150"/>
      <c r="R17" s="8">
        <f t="shared" ref="R17" si="41">SUM(Q17-Q18)</f>
        <v>0</v>
      </c>
      <c r="S17" s="1"/>
      <c r="T17" s="508">
        <v>8</v>
      </c>
      <c r="U17" s="51" t="str">
        <f>IF(Q21=Q22," ",IF(Q21&gt;Q22,O21,O22))</f>
        <v xml:space="preserve"> </v>
      </c>
      <c r="V17" s="72">
        <f>IF(W17+W18=0,0,IF(W17=W18,2,IF(W17&lt;W18,1,3)))</f>
        <v>0</v>
      </c>
      <c r="W17" s="150"/>
      <c r="X17" s="8">
        <f t="shared" ref="X17" si="42">SUM(W17-W18)</f>
        <v>0</v>
      </c>
      <c r="Y17" s="243"/>
      <c r="Z17" s="15">
        <v>13</v>
      </c>
      <c r="AA17" s="181" t="str">
        <f t="shared" si="5"/>
        <v/>
      </c>
      <c r="AB17" s="153">
        <f t="shared" si="6"/>
        <v>0</v>
      </c>
      <c r="AC17" s="153">
        <f t="shared" si="7"/>
        <v>0</v>
      </c>
      <c r="AD17" s="467">
        <f t="shared" si="8"/>
        <v>0</v>
      </c>
      <c r="AE17"/>
      <c r="AF17" s="256" t="str">
        <f t="shared" si="9"/>
        <v/>
      </c>
      <c r="AG17" s="113"/>
      <c r="AH17" s="68" t="str">
        <f>IF(AA17="","",SMALL(AF$5:AF$24,ROWS(AB$5:AB17)))</f>
        <v/>
      </c>
      <c r="AI17" s="85" t="str">
        <f>IF(AH17="","",IF(AND(AK16=AK17,AL16=AL17,AM16=AM17),AI16,$AI$5+12))</f>
        <v/>
      </c>
      <c r="AJ17" s="70" t="str">
        <f t="shared" si="1"/>
        <v/>
      </c>
      <c r="AK17" s="376" t="str">
        <f t="shared" si="2"/>
        <v/>
      </c>
      <c r="AL17" s="205" t="str">
        <f t="shared" si="3"/>
        <v/>
      </c>
      <c r="AM17" s="372" t="str">
        <f t="shared" si="4"/>
        <v/>
      </c>
    </row>
    <row r="18" spans="1:39" ht="27.95" customHeight="1" thickBot="1">
      <c r="A18" s="7">
        <v>14</v>
      </c>
      <c r="B18" s="267"/>
      <c r="C18" s="267"/>
      <c r="D18" s="268"/>
      <c r="E18" s="435"/>
      <c r="G18" s="438">
        <v>14</v>
      </c>
      <c r="H18" s="504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3">SUM(K18-K17)</f>
        <v>0</v>
      </c>
      <c r="M18" s="13"/>
      <c r="N18" s="507"/>
      <c r="O18" s="74" t="str">
        <f>IF(K11=K12," ",IF(K11&lt;K12,I11,I12))</f>
        <v xml:space="preserve"> </v>
      </c>
      <c r="P18" s="73">
        <f>IF(Q17+Q18=0,0,IF(Q17=Q18,2,IF(Q17&gt;Q18,1,3)))</f>
        <v>0</v>
      </c>
      <c r="Q18" s="151"/>
      <c r="R18" s="9">
        <f t="shared" ref="R18" si="44">SUM(Q18-Q17)</f>
        <v>0</v>
      </c>
      <c r="S18" s="1"/>
      <c r="T18" s="507"/>
      <c r="U18" s="52" t="str">
        <f>IF(Q23=Q24," ",IF(Q23&gt;Q24,O23,O24))</f>
        <v xml:space="preserve"> </v>
      </c>
      <c r="V18" s="73">
        <f>IF(W17+W18=0,0,IF(W17=W18,2,IF(W17&gt;W18,1,3)))</f>
        <v>0</v>
      </c>
      <c r="W18" s="151"/>
      <c r="X18" s="9">
        <f t="shared" ref="X18" si="45">SUM(W18-W17)</f>
        <v>0</v>
      </c>
      <c r="Y18" s="243"/>
      <c r="Z18" s="15">
        <v>14</v>
      </c>
      <c r="AA18" s="181" t="str">
        <f t="shared" si="5"/>
        <v/>
      </c>
      <c r="AB18" s="153">
        <f t="shared" si="6"/>
        <v>0</v>
      </c>
      <c r="AC18" s="153">
        <f t="shared" si="7"/>
        <v>0</v>
      </c>
      <c r="AD18" s="467">
        <f t="shared" si="8"/>
        <v>0</v>
      </c>
      <c r="AE18"/>
      <c r="AF18" s="256" t="str">
        <f t="shared" si="9"/>
        <v/>
      </c>
      <c r="AG18" s="113"/>
      <c r="AH18" s="68" t="str">
        <f>IF(AA18="","",SMALL(AF$5:AF$24,ROWS(AB$5:AB18)))</f>
        <v/>
      </c>
      <c r="AI18" s="85" t="str">
        <f>IF(AH18="","",IF(AND(AK17=AK18,AL17=AL18,AM17=AM18),AI17,$AI$5+13))</f>
        <v/>
      </c>
      <c r="AJ18" s="70" t="str">
        <f t="shared" si="1"/>
        <v/>
      </c>
      <c r="AK18" s="376" t="str">
        <f t="shared" si="2"/>
        <v/>
      </c>
      <c r="AL18" s="205" t="str">
        <f t="shared" si="3"/>
        <v/>
      </c>
      <c r="AM18" s="372" t="str">
        <f t="shared" si="4"/>
        <v/>
      </c>
    </row>
    <row r="19" spans="1:39" ht="27.95" customHeight="1">
      <c r="A19" s="7">
        <v>15</v>
      </c>
      <c r="B19" s="270"/>
      <c r="C19" s="270"/>
      <c r="D19" s="268"/>
      <c r="E19" s="435"/>
      <c r="G19" s="438">
        <v>15</v>
      </c>
      <c r="H19" s="503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6">SUM(K19-K20)</f>
        <v>0</v>
      </c>
      <c r="M19" s="13"/>
      <c r="N19" s="508">
        <v>3</v>
      </c>
      <c r="O19" s="67" t="str">
        <f>IF(K13=K14," ",IF(K13&lt;K14,I13,I14))</f>
        <v xml:space="preserve"> </v>
      </c>
      <c r="P19" s="72">
        <f>IF(Q19+Q20=0,0,IF(Q19=Q20,2,IF(Q19&lt;Q20,1,3)))</f>
        <v>0</v>
      </c>
      <c r="Q19" s="150"/>
      <c r="R19" s="8">
        <f t="shared" ref="R19" si="47">SUM(Q19-Q20)</f>
        <v>0</v>
      </c>
      <c r="S19" s="1"/>
      <c r="T19" s="508">
        <v>7</v>
      </c>
      <c r="U19" s="140" t="str">
        <f>IF(Q13=Q14," ",IF(Q13&lt;Q14,O13,O14))</f>
        <v xml:space="preserve"> </v>
      </c>
      <c r="V19" s="72">
        <f>IF(W19+W20=0,0,IF(W19=W20,2,IF(W19&lt;W20,1,3)))</f>
        <v>0</v>
      </c>
      <c r="W19" s="150"/>
      <c r="X19" s="8">
        <f t="shared" ref="X19" si="48">SUM(W19-W20)</f>
        <v>0</v>
      </c>
      <c r="Y19" s="243"/>
      <c r="Z19" s="15">
        <v>15</v>
      </c>
      <c r="AA19" s="181" t="str">
        <f t="shared" si="5"/>
        <v/>
      </c>
      <c r="AB19" s="153">
        <f t="shared" si="6"/>
        <v>0</v>
      </c>
      <c r="AC19" s="153">
        <f t="shared" si="7"/>
        <v>0</v>
      </c>
      <c r="AD19" s="467">
        <f t="shared" si="8"/>
        <v>0</v>
      </c>
      <c r="AE19"/>
      <c r="AF19" s="256" t="str">
        <f t="shared" si="9"/>
        <v/>
      </c>
      <c r="AG19" s="113"/>
      <c r="AH19" s="68" t="str">
        <f>IF(AA19="","",SMALL(AF$5:AF$24,ROWS(AB$5:AB19)))</f>
        <v/>
      </c>
      <c r="AI19" s="85" t="str">
        <f>IF(AH19="","",IF(AND(AK18=AK19,AL18=AL19,AM18=AM19),AI18,$AI$5+14))</f>
        <v/>
      </c>
      <c r="AJ19" s="70" t="str">
        <f t="shared" si="1"/>
        <v/>
      </c>
      <c r="AK19" s="376" t="str">
        <f t="shared" si="2"/>
        <v/>
      </c>
      <c r="AL19" s="205" t="str">
        <f t="shared" si="3"/>
        <v/>
      </c>
      <c r="AM19" s="372" t="str">
        <f t="shared" si="4"/>
        <v/>
      </c>
    </row>
    <row r="20" spans="1:39" ht="27.95" customHeight="1" thickBot="1">
      <c r="A20" s="7">
        <v>16</v>
      </c>
      <c r="B20" s="355"/>
      <c r="C20" s="267"/>
      <c r="D20" s="268"/>
      <c r="E20" s="435"/>
      <c r="G20" s="438">
        <v>16</v>
      </c>
      <c r="H20" s="504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49">SUM(K20-K19)</f>
        <v>0</v>
      </c>
      <c r="M20" s="13"/>
      <c r="N20" s="507"/>
      <c r="O20" s="106" t="str">
        <f>IF(K15=K16," ",IF(K15&lt;K16,I15,I16))</f>
        <v xml:space="preserve"> </v>
      </c>
      <c r="P20" s="73">
        <f>IF(Q19+Q20=0,0,IF(Q19=Q20,2,IF(Q19&gt;Q20,1,3)))</f>
        <v>0</v>
      </c>
      <c r="Q20" s="151"/>
      <c r="R20" s="9">
        <f t="shared" ref="R20" si="50">SUM(Q20-Q19)</f>
        <v>0</v>
      </c>
      <c r="S20" s="1"/>
      <c r="T20" s="507"/>
      <c r="U20" s="74" t="str">
        <f>IF(Q15=Q16," ",IF(Q15&lt;Q16,O15,O16))</f>
        <v xml:space="preserve"> </v>
      </c>
      <c r="V20" s="73">
        <f>IF(W19+W20=0,0,IF(W19=W20,2,IF(W19&gt;W20,1,3)))</f>
        <v>0</v>
      </c>
      <c r="W20" s="151"/>
      <c r="X20" s="9">
        <f t="shared" ref="X20" si="51">SUM(W20-W19)</f>
        <v>0</v>
      </c>
      <c r="Y20" s="243"/>
      <c r="Z20" s="15">
        <v>16</v>
      </c>
      <c r="AA20" s="181" t="str">
        <f t="shared" si="5"/>
        <v/>
      </c>
      <c r="AB20" s="153">
        <f t="shared" si="6"/>
        <v>0</v>
      </c>
      <c r="AC20" s="153">
        <f t="shared" si="7"/>
        <v>0</v>
      </c>
      <c r="AD20" s="467">
        <f t="shared" si="8"/>
        <v>0</v>
      </c>
      <c r="AE20"/>
      <c r="AF20" s="256" t="str">
        <f t="shared" si="9"/>
        <v/>
      </c>
      <c r="AG20" s="113"/>
      <c r="AH20" s="68" t="str">
        <f>IF(AA20="","",SMALL(AF$5:AF$24,ROWS(AB$5:AB20)))</f>
        <v/>
      </c>
      <c r="AI20" s="357" t="str">
        <f>IF(AH20="","",IF(AND(AK19=AK20,AL19=AL20,AM19=AM20),AI19,$AI$5+15))</f>
        <v/>
      </c>
      <c r="AJ20" s="70" t="str">
        <f t="shared" si="1"/>
        <v/>
      </c>
      <c r="AK20" s="376" t="str">
        <f t="shared" si="2"/>
        <v/>
      </c>
      <c r="AL20" s="205" t="str">
        <f t="shared" si="3"/>
        <v/>
      </c>
      <c r="AM20" s="372" t="str">
        <f t="shared" si="4"/>
        <v/>
      </c>
    </row>
    <row r="21" spans="1:39" ht="27.95" customHeight="1">
      <c r="A21" s="7">
        <v>17</v>
      </c>
      <c r="B21" s="270"/>
      <c r="C21" s="270"/>
      <c r="D21" s="354"/>
      <c r="E21" s="435"/>
      <c r="G21" s="438">
        <v>17</v>
      </c>
      <c r="H21" s="503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52">SUM(K21-K22)</f>
        <v>0</v>
      </c>
      <c r="M21" s="13"/>
      <c r="N21" s="508">
        <v>2</v>
      </c>
      <c r="O21" s="49" t="str">
        <f>IF(K17=K18," ",IF(K17&lt;K18,I17,I18))</f>
        <v xml:space="preserve"> </v>
      </c>
      <c r="P21" s="72">
        <f>IF(Q21+Q22=0,0,IF(Q21=Q22,2,IF(Q21&lt;Q22,1,3)))</f>
        <v>0</v>
      </c>
      <c r="Q21" s="150"/>
      <c r="R21" s="8">
        <f t="shared" ref="R21" si="53">SUM(Q21-Q22)</f>
        <v>0</v>
      </c>
      <c r="S21" s="1"/>
      <c r="T21" s="508">
        <v>6</v>
      </c>
      <c r="U21" s="49" t="str">
        <f>IF(Q17=Q18," ",IF(Q17&lt;Q18,O17,O18))</f>
        <v xml:space="preserve"> </v>
      </c>
      <c r="V21" s="72">
        <f>IF(W21+W22=0,0,IF(W21=W22,2,IF(W21&lt;W22,1,3)))</f>
        <v>0</v>
      </c>
      <c r="W21" s="150"/>
      <c r="X21" s="8">
        <f t="shared" ref="X21" si="54">SUM(W21-W22)</f>
        <v>0</v>
      </c>
      <c r="Y21" s="243"/>
      <c r="Z21" s="15">
        <v>17</v>
      </c>
      <c r="AA21" s="181" t="str">
        <f t="shared" si="5"/>
        <v/>
      </c>
      <c r="AB21" s="153">
        <f t="shared" si="6"/>
        <v>0</v>
      </c>
      <c r="AC21" s="153">
        <f t="shared" si="7"/>
        <v>0</v>
      </c>
      <c r="AD21" s="467">
        <f t="shared" si="8"/>
        <v>0</v>
      </c>
      <c r="AE21"/>
      <c r="AF21" s="256" t="str">
        <f t="shared" si="9"/>
        <v/>
      </c>
      <c r="AG21" s="113"/>
      <c r="AH21" s="68" t="str">
        <f>IF(AA21="","",SMALL(AF$5:AF$24,ROWS(AB$5:AB21)))</f>
        <v/>
      </c>
      <c r="AI21" s="85" t="str">
        <f>IF(AH21="","",IF(AND(AK20=AK21,AL20=AL21,AM20=AM21),AI20,$AI$5+16))</f>
        <v/>
      </c>
      <c r="AJ21" s="70" t="str">
        <f t="shared" si="1"/>
        <v/>
      </c>
      <c r="AK21" s="376" t="str">
        <f t="shared" si="2"/>
        <v/>
      </c>
      <c r="AL21" s="205" t="str">
        <f t="shared" si="3"/>
        <v/>
      </c>
      <c r="AM21" s="372" t="str">
        <f t="shared" si="4"/>
        <v/>
      </c>
    </row>
    <row r="22" spans="1:39" ht="27.95" customHeight="1" thickBot="1">
      <c r="A22" s="7">
        <v>18</v>
      </c>
      <c r="B22" s="355"/>
      <c r="C22" s="267"/>
      <c r="D22" s="367"/>
      <c r="E22" s="435"/>
      <c r="G22" s="438">
        <v>18</v>
      </c>
      <c r="H22" s="504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55">SUM(K22-K21)</f>
        <v>0</v>
      </c>
      <c r="M22" s="13"/>
      <c r="N22" s="507"/>
      <c r="O22" s="74" t="str">
        <f>IF(K19=K20," ",IF(K19&lt;K20,I19,I20))</f>
        <v xml:space="preserve"> </v>
      </c>
      <c r="P22" s="73">
        <f>IF(Q21+Q22=0,0,IF(Q21=Q22,2,IF(Q21&gt;Q22,1,3)))</f>
        <v>0</v>
      </c>
      <c r="Q22" s="151"/>
      <c r="R22" s="9">
        <f t="shared" ref="R22" si="56">SUM(Q22-Q21)</f>
        <v>0</v>
      </c>
      <c r="S22" s="1"/>
      <c r="T22" s="507"/>
      <c r="U22" s="74" t="str">
        <f>IF(Q19=Q20," ",IF(Q19&lt;Q20,O19,O20))</f>
        <v xml:space="preserve"> </v>
      </c>
      <c r="V22" s="73">
        <f>IF(W21+W22=0,0,IF(W21=W22,2,IF(W21&gt;W22,1,3)))</f>
        <v>0</v>
      </c>
      <c r="W22" s="151"/>
      <c r="X22" s="9">
        <f t="shared" ref="X22" si="57">SUM(W22-W21)</f>
        <v>0</v>
      </c>
      <c r="Y22" s="243"/>
      <c r="Z22" s="15">
        <v>18</v>
      </c>
      <c r="AA22" s="181" t="str">
        <f t="shared" si="5"/>
        <v/>
      </c>
      <c r="AB22" s="153">
        <f t="shared" si="6"/>
        <v>0</v>
      </c>
      <c r="AC22" s="153">
        <f t="shared" si="7"/>
        <v>0</v>
      </c>
      <c r="AD22" s="467">
        <f t="shared" si="8"/>
        <v>0</v>
      </c>
      <c r="AE22"/>
      <c r="AF22" s="256" t="str">
        <f t="shared" si="9"/>
        <v/>
      </c>
      <c r="AG22" s="113"/>
      <c r="AH22" s="68" t="str">
        <f>IF(AA22="","",SMALL(AF$5:AF$24,ROWS(AB$5:AB22)))</f>
        <v/>
      </c>
      <c r="AI22" s="85" t="str">
        <f>IF(AH22="","",IF(AND(AK21=AK22,AL21=AL22,AM21=AM22),AI21,$AI$5+17))</f>
        <v/>
      </c>
      <c r="AJ22" s="70" t="str">
        <f t="shared" si="1"/>
        <v/>
      </c>
      <c r="AK22" s="376" t="str">
        <f t="shared" si="2"/>
        <v/>
      </c>
      <c r="AL22" s="205" t="str">
        <f t="shared" si="3"/>
        <v/>
      </c>
      <c r="AM22" s="372" t="str">
        <f t="shared" si="4"/>
        <v/>
      </c>
    </row>
    <row r="23" spans="1:39" ht="27.95" customHeight="1">
      <c r="A23" s="7">
        <v>19</v>
      </c>
      <c r="B23" s="6"/>
      <c r="C23" s="270"/>
      <c r="D23" s="354"/>
      <c r="E23" s="435"/>
      <c r="G23" s="438">
        <v>19</v>
      </c>
      <c r="H23" s="503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58">SUM(K23-K24)</f>
        <v>0</v>
      </c>
      <c r="M23" s="13"/>
      <c r="N23" s="508">
        <v>1</v>
      </c>
      <c r="O23" s="67" t="str">
        <f>IF(K21=K22," ",IF(K21&lt;K22,I21,I22))</f>
        <v xml:space="preserve"> </v>
      </c>
      <c r="P23" s="124">
        <f>IF(Q23+Q24=0,0,IF(Q23=Q24,2,IF(Q23&lt;Q24,1,3)))</f>
        <v>0</v>
      </c>
      <c r="Q23" s="150"/>
      <c r="R23" s="71">
        <f t="shared" ref="R23" si="59">SUM(Q23-Q24)</f>
        <v>0</v>
      </c>
      <c r="S23" s="1"/>
      <c r="T23" s="508">
        <v>5</v>
      </c>
      <c r="U23" s="125" t="str">
        <f>IF(Q21=Q22," ",IF(Q21&lt;Q22,O21,O22))</f>
        <v xml:space="preserve"> </v>
      </c>
      <c r="V23" s="72">
        <f>IF(W23+W24=0,0,IF(W23=W24,2,IF(W23&lt;W24,1,3)))</f>
        <v>0</v>
      </c>
      <c r="W23" s="150"/>
      <c r="X23" s="8">
        <f t="shared" ref="X23" si="60">SUM(W23-W24)</f>
        <v>0</v>
      </c>
      <c r="Y23" s="243"/>
      <c r="Z23" s="15">
        <v>19</v>
      </c>
      <c r="AA23" s="181" t="str">
        <f t="shared" si="5"/>
        <v/>
      </c>
      <c r="AB23" s="153">
        <f t="shared" si="6"/>
        <v>0</v>
      </c>
      <c r="AC23" s="153">
        <f t="shared" si="7"/>
        <v>0</v>
      </c>
      <c r="AD23" s="467">
        <f t="shared" si="8"/>
        <v>0</v>
      </c>
      <c r="AE23"/>
      <c r="AF23" s="256" t="str">
        <f t="shared" si="9"/>
        <v/>
      </c>
      <c r="AG23" s="113"/>
      <c r="AH23" s="68" t="str">
        <f>IF(AA23="","",SMALL(AF$5:AF$24,ROWS(AB$5:AB23)))</f>
        <v/>
      </c>
      <c r="AI23" s="374" t="str">
        <f>IF(AH23="","",IF(AND(AK22=AK23,AL22=AL23,AM22=AM23),AI22,$AI$5+18))</f>
        <v/>
      </c>
      <c r="AJ23" s="70" t="str">
        <f t="shared" si="1"/>
        <v/>
      </c>
      <c r="AK23" s="376" t="str">
        <f t="shared" si="2"/>
        <v/>
      </c>
      <c r="AL23" s="205" t="str">
        <f t="shared" si="3"/>
        <v/>
      </c>
      <c r="AM23" s="372" t="str">
        <f t="shared" si="4"/>
        <v/>
      </c>
    </row>
    <row r="24" spans="1:39" ht="27.95" customHeight="1" thickBot="1">
      <c r="A24" s="10">
        <v>20</v>
      </c>
      <c r="B24" s="10"/>
      <c r="C24" s="271"/>
      <c r="D24" s="353"/>
      <c r="E24" s="436"/>
      <c r="G24" s="438">
        <v>20</v>
      </c>
      <c r="H24" s="504"/>
      <c r="I24" s="46" t="str">
        <f t="shared" si="0"/>
        <v/>
      </c>
      <c r="J24" s="46">
        <f>IF(K23+K24=0,0,IF(K23=K24,2,IF(K23&gt;K24,1,3)))</f>
        <v>0</v>
      </c>
      <c r="K24" s="151"/>
      <c r="L24" s="9">
        <f t="shared" ref="L24" si="61">SUM(K24-K23)</f>
        <v>0</v>
      </c>
      <c r="M24" s="13"/>
      <c r="N24" s="507"/>
      <c r="O24" s="74" t="str">
        <f>IF(K23=K24," ",IF(K23&lt;K24,I23,I24))</f>
        <v xml:space="preserve"> </v>
      </c>
      <c r="P24" s="73">
        <f>IF(Q23+Q24=0,0,IF(Q23=Q24,2,IF(Q23&gt;Q24,1,3)))</f>
        <v>0</v>
      </c>
      <c r="Q24" s="151"/>
      <c r="R24" s="9">
        <f t="shared" ref="R24" si="62">SUM(Q24-Q23)</f>
        <v>0</v>
      </c>
      <c r="S24" s="1"/>
      <c r="T24" s="507"/>
      <c r="U24" s="78" t="str">
        <f>IF(Q23=Q24," ",IF(Q23&lt;Q24,O23,O24))</f>
        <v xml:space="preserve"> </v>
      </c>
      <c r="V24" s="73">
        <f>IF(W23+W24=0,0,IF(W23=W24,2,IF(W23&gt;W24,1,3)))</f>
        <v>0</v>
      </c>
      <c r="W24" s="151"/>
      <c r="X24" s="9">
        <f t="shared" ref="X24" si="63">SUM(W24-W23)</f>
        <v>0</v>
      </c>
      <c r="Y24" s="243"/>
      <c r="Z24" s="39">
        <v>20</v>
      </c>
      <c r="AA24" s="9" t="str">
        <f t="shared" si="5"/>
        <v/>
      </c>
      <c r="AB24" s="468">
        <f t="shared" si="6"/>
        <v>0</v>
      </c>
      <c r="AC24" s="468">
        <f t="shared" si="7"/>
        <v>0</v>
      </c>
      <c r="AD24" s="469">
        <f t="shared" si="8"/>
        <v>0</v>
      </c>
      <c r="AE24"/>
      <c r="AF24" s="256" t="str">
        <f t="shared" si="9"/>
        <v/>
      </c>
      <c r="AG24" s="113"/>
      <c r="AH24" s="68" t="str">
        <f>IF(AA24="","",SMALL(AF$5:AF$24,ROWS(AB$5:AB24)))</f>
        <v/>
      </c>
      <c r="AI24" s="358" t="str">
        <f>IF(AH24="","",IF(AND(AK23=AK24,AL23=AL24,AM23=AM24),AI23,$AI$5+19))</f>
        <v/>
      </c>
      <c r="AJ24" s="88" t="str">
        <f t="shared" si="1"/>
        <v/>
      </c>
      <c r="AK24" s="377" t="str">
        <f t="shared" si="2"/>
        <v/>
      </c>
      <c r="AL24" s="206" t="str">
        <f t="shared" si="3"/>
        <v/>
      </c>
      <c r="AM24" s="373" t="str">
        <f t="shared" si="4"/>
        <v/>
      </c>
    </row>
    <row r="25" spans="1:39" ht="27.95" customHeight="1">
      <c r="E25" s="443">
        <f>SUM(E5:E24)</f>
        <v>0</v>
      </c>
      <c r="G25" s="443"/>
      <c r="I25" s="113"/>
      <c r="J25" s="359">
        <f>SUM(J5:J24)</f>
        <v>0</v>
      </c>
      <c r="K25" s="362">
        <f>SUM(K5:K24)</f>
        <v>0</v>
      </c>
      <c r="L25" s="359">
        <f>SUM(L5:L24)</f>
        <v>0</v>
      </c>
      <c r="M25" s="13"/>
      <c r="O25" s="359"/>
      <c r="P25" s="359">
        <f>SUM(P5:P24)</f>
        <v>0</v>
      </c>
      <c r="Q25" s="362">
        <f>SUM(Q5:Q24)</f>
        <v>0</v>
      </c>
      <c r="R25" s="359">
        <f>SUM(R5:R24)</f>
        <v>0</v>
      </c>
      <c r="S25" s="1"/>
      <c r="U25" s="113"/>
      <c r="V25" s="360">
        <f>SUM(V5:V24)</f>
        <v>0</v>
      </c>
      <c r="W25" s="362">
        <f>SUM(W5:W24)</f>
        <v>0</v>
      </c>
      <c r="X25" s="359">
        <f>SUM(X5:X24)</f>
        <v>0</v>
      </c>
      <c r="Y25" s="362">
        <f>SUM(K25+Q25+W25)</f>
        <v>0</v>
      </c>
      <c r="AA25" s="113"/>
      <c r="AB25" s="333">
        <f>SUM(AB5:AB24)</f>
        <v>0</v>
      </c>
      <c r="AC25" s="359">
        <f>SUM(AC5:AC24)</f>
        <v>0</v>
      </c>
      <c r="AD25" s="359">
        <f>SUM(AD5:AD24)</f>
        <v>0</v>
      </c>
      <c r="AE25" s="359"/>
      <c r="AF25" s="359"/>
      <c r="AG25" s="359"/>
      <c r="AH25" s="359"/>
      <c r="AI25" s="359"/>
      <c r="AJ25" s="359"/>
      <c r="AK25" s="333">
        <f>SUM(AK5:AK24)</f>
        <v>0</v>
      </c>
      <c r="AL25" s="359">
        <f>SUM(AL5:AL24)</f>
        <v>0</v>
      </c>
      <c r="AM25" s="359">
        <f>SUM(AM5:AM24)</f>
        <v>0</v>
      </c>
    </row>
    <row r="26" spans="1:39" ht="27.95" customHeight="1">
      <c r="E26" s="443">
        <v>210</v>
      </c>
      <c r="G26" s="443"/>
      <c r="H26" s="347"/>
      <c r="I26" s="348"/>
      <c r="J26" s="311">
        <v>40</v>
      </c>
      <c r="K26" s="313"/>
      <c r="L26" s="360" t="str">
        <f>IF(L25=0,"OK",ERREUR)</f>
        <v>OK</v>
      </c>
      <c r="M26" s="349"/>
      <c r="N26" s="347"/>
      <c r="O26" s="311"/>
      <c r="P26" s="311">
        <v>40</v>
      </c>
      <c r="Q26" s="313"/>
      <c r="R26" s="360" t="str">
        <f>IF(R25=0,"OK",ERREUR)</f>
        <v>OK</v>
      </c>
      <c r="S26" s="349"/>
      <c r="T26" s="347"/>
      <c r="U26" s="348"/>
      <c r="V26" s="311">
        <v>40</v>
      </c>
      <c r="W26" s="313"/>
      <c r="X26" s="360" t="str">
        <f>IF(X25=0,"OK",ERREUR)</f>
        <v>OK</v>
      </c>
      <c r="Y26" s="313"/>
      <c r="Z26" s="313"/>
      <c r="AA26" s="311"/>
      <c r="AB26" s="334">
        <f>SUM(J26+P26+V26)</f>
        <v>120</v>
      </c>
      <c r="AC26" s="308" t="str">
        <f>IF(AC25=0,"OK",ERREUR)</f>
        <v>OK</v>
      </c>
      <c r="AD26" s="311"/>
      <c r="AE26" s="311"/>
      <c r="AF26" s="312"/>
      <c r="AG26" s="312"/>
      <c r="AH26" s="311"/>
      <c r="AI26" s="311"/>
      <c r="AJ26" s="312"/>
      <c r="AK26" s="334">
        <v>120</v>
      </c>
      <c r="AL26" s="308" t="str">
        <f>IF(AL25=0,"OK",ERREUR)</f>
        <v>OK</v>
      </c>
      <c r="AM26" s="335"/>
    </row>
    <row r="27" spans="1:39" ht="20.25">
      <c r="C27" s="500" t="s">
        <v>83</v>
      </c>
      <c r="D27" s="500"/>
      <c r="G27" s="443"/>
      <c r="J27" s="243"/>
      <c r="K27" s="243"/>
      <c r="L27" s="243"/>
      <c r="M27" s="243"/>
      <c r="N27" s="13"/>
      <c r="P27" s="243"/>
      <c r="Q27" s="243"/>
      <c r="R27" s="243"/>
      <c r="S27" s="243"/>
      <c r="T27" s="244"/>
      <c r="U27" s="1"/>
      <c r="W27" s="378"/>
      <c r="Y27" s="243"/>
      <c r="Z27" s="243"/>
      <c r="AA27" s="243"/>
      <c r="AB27" s="243"/>
      <c r="AC27" s="243"/>
      <c r="AD27" s="243"/>
      <c r="AE27" s="244"/>
      <c r="AF27"/>
      <c r="AG27"/>
      <c r="AH27"/>
      <c r="AI27"/>
      <c r="AJ27"/>
      <c r="AK27"/>
      <c r="AL27"/>
      <c r="AM27"/>
    </row>
    <row r="28" spans="1:39" ht="26.25">
      <c r="A28"/>
      <c r="B28"/>
      <c r="C28" s="499" t="s">
        <v>116</v>
      </c>
      <c r="D28" s="499"/>
      <c r="E28"/>
      <c r="F28" s="443"/>
      <c r="G28" s="243"/>
      <c r="H28" s="243"/>
      <c r="I28" s="243"/>
      <c r="J28" s="22"/>
      <c r="K28" s="22"/>
      <c r="L28" s="243"/>
      <c r="M28" s="13"/>
      <c r="O28" s="243"/>
      <c r="P28" s="244"/>
      <c r="Q28" s="1"/>
      <c r="R28" s="243"/>
      <c r="U28" s="243"/>
      <c r="V28" s="243"/>
      <c r="W28" s="243"/>
      <c r="X28" s="243"/>
      <c r="Y28" s="243"/>
      <c r="Z28" s="244"/>
      <c r="AA28" s="243"/>
      <c r="AB28" s="243"/>
      <c r="AC28" s="243"/>
      <c r="AD28" s="13"/>
      <c r="AE28"/>
      <c r="AF28"/>
      <c r="AG28"/>
      <c r="AH28"/>
      <c r="AI28"/>
      <c r="AJ28"/>
      <c r="AK28"/>
      <c r="AL28"/>
    </row>
    <row r="29" spans="1:39" customFormat="1" ht="27.75" customHeight="1"/>
    <row r="30" spans="1:39" customFormat="1" ht="27.75" customHeight="1"/>
    <row r="31" spans="1:39" customFormat="1" ht="27.75" customHeight="1"/>
    <row r="32" spans="1:39" customFormat="1" ht="32.25" customHeight="1"/>
    <row r="33" spans="1:38" ht="26.25">
      <c r="A33" s="243"/>
      <c r="B33" s="362"/>
      <c r="C33" s="362"/>
      <c r="E33" s="243"/>
      <c r="F33" s="362"/>
      <c r="G33" s="443"/>
      <c r="H33" s="243"/>
      <c r="I33" s="243"/>
      <c r="J33" s="243"/>
      <c r="K33" s="22"/>
      <c r="L33" s="22"/>
      <c r="M33" s="22"/>
      <c r="N33" s="22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243"/>
      <c r="AF33" s="243"/>
      <c r="AG33" s="13"/>
      <c r="AH33" s="13"/>
      <c r="AI33" s="243"/>
      <c r="AJ33" s="243"/>
      <c r="AK33" s="243"/>
      <c r="AL33" s="243"/>
    </row>
    <row r="34" spans="1:38" ht="26.25">
      <c r="A34" s="21" t="s">
        <v>64</v>
      </c>
      <c r="B34" s="443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43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243"/>
      <c r="AF34" s="243"/>
      <c r="AG34" s="13"/>
      <c r="AH34" s="31"/>
    </row>
    <row r="35" spans="1:38" ht="26.25">
      <c r="A35" s="21" t="s">
        <v>128</v>
      </c>
      <c r="B35" s="44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43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243"/>
      <c r="AF35" s="243"/>
      <c r="AG35" s="243"/>
      <c r="AH35" s="13"/>
      <c r="AI35" s="31"/>
    </row>
    <row r="36" spans="1:38" ht="26.25">
      <c r="A36" s="21" t="s">
        <v>108</v>
      </c>
      <c r="B36" s="443"/>
      <c r="D36" s="22"/>
      <c r="E36" s="22"/>
      <c r="F36" s="22"/>
      <c r="G36" s="22"/>
      <c r="H36" s="22"/>
      <c r="I36" s="22"/>
      <c r="J36" s="22"/>
      <c r="K36" s="22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F36" s="243"/>
      <c r="AG36" s="243"/>
      <c r="AH36" s="13"/>
      <c r="AI36" s="31"/>
    </row>
    <row r="37" spans="1:38" ht="26.25">
      <c r="A37" s="21" t="s">
        <v>126</v>
      </c>
      <c r="B37" s="443"/>
      <c r="D37" s="21"/>
      <c r="E37" s="22"/>
      <c r="F37" s="22"/>
      <c r="G37" s="22"/>
      <c r="H37" s="22"/>
      <c r="I37" s="22"/>
      <c r="J37" s="22"/>
      <c r="K37" s="22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F37" s="13"/>
      <c r="AG37" s="243"/>
      <c r="AH37" s="243"/>
      <c r="AI37" s="13"/>
    </row>
    <row r="38" spans="1:38" ht="26.25">
      <c r="A38" s="21" t="s">
        <v>127</v>
      </c>
      <c r="B38" s="443"/>
      <c r="D38" s="22"/>
      <c r="E38" s="22"/>
      <c r="F38" s="22"/>
      <c r="I38" s="22"/>
      <c r="J38" s="22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F38" s="243"/>
      <c r="AG38" s="243"/>
      <c r="AH38" s="13"/>
      <c r="AI38" s="31"/>
    </row>
    <row r="39" spans="1:38" ht="26.25">
      <c r="A39" s="21" t="s">
        <v>102</v>
      </c>
      <c r="B39" s="443"/>
      <c r="D39" s="22"/>
      <c r="E39" s="22"/>
      <c r="I39" s="22"/>
      <c r="J39" s="22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F39" s="243"/>
      <c r="AG39" s="243"/>
      <c r="AH39" s="13"/>
      <c r="AI39" s="31"/>
    </row>
    <row r="40" spans="1:38" ht="26.25">
      <c r="A40" s="403"/>
      <c r="B40" s="424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8"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4" spans="1:38" ht="26.25">
      <c r="E44" s="22"/>
      <c r="F44" s="22"/>
    </row>
    <row r="45" spans="1:38" ht="26.25">
      <c r="E45" s="22"/>
      <c r="F45" s="22"/>
    </row>
    <row r="46" spans="1:38" ht="26.25">
      <c r="E46" s="22"/>
      <c r="F46" s="22"/>
    </row>
    <row r="47" spans="1:38" ht="26.25">
      <c r="E47" s="22"/>
      <c r="F47" s="22"/>
    </row>
    <row r="48" spans="1:38" ht="26.25">
      <c r="E48" s="22"/>
      <c r="F48" s="22"/>
    </row>
    <row r="49" spans="5:5" ht="26.25">
      <c r="E49" s="22"/>
    </row>
  </sheetData>
  <sheetProtection sheet="1" objects="1" scenarios="1" formatCells="0" formatColumns="0" formatRows="0" insertColumns="0" insertRows="0" insertHyperlinks="0" deleteColumns="0" deleteRows="0" sort="0"/>
  <mergeCells count="36">
    <mergeCell ref="T23:T24"/>
    <mergeCell ref="H19:H20"/>
    <mergeCell ref="N19:N20"/>
    <mergeCell ref="T19:T20"/>
    <mergeCell ref="C27:D27"/>
    <mergeCell ref="H23:H24"/>
    <mergeCell ref="N23:N24"/>
    <mergeCell ref="C28:D28"/>
    <mergeCell ref="A1:C1"/>
    <mergeCell ref="I1:K1"/>
    <mergeCell ref="H17:H18"/>
    <mergeCell ref="N17:N18"/>
    <mergeCell ref="T17:T18"/>
    <mergeCell ref="H13:H14"/>
    <mergeCell ref="N13:N14"/>
    <mergeCell ref="T13:T14"/>
    <mergeCell ref="H15:H16"/>
    <mergeCell ref="N15:N16"/>
    <mergeCell ref="T15:T16"/>
    <mergeCell ref="H9:H10"/>
    <mergeCell ref="N9:N10"/>
    <mergeCell ref="T9:T10"/>
    <mergeCell ref="H11:H12"/>
    <mergeCell ref="N11:N12"/>
    <mergeCell ref="AI3:AM3"/>
    <mergeCell ref="H21:H22"/>
    <mergeCell ref="N21:N22"/>
    <mergeCell ref="T21:T22"/>
    <mergeCell ref="AB3:AD3"/>
    <mergeCell ref="T11:T12"/>
    <mergeCell ref="H5:H6"/>
    <mergeCell ref="N5:N6"/>
    <mergeCell ref="T5:T6"/>
    <mergeCell ref="H7:H8"/>
    <mergeCell ref="N7:N8"/>
    <mergeCell ref="T7:T8"/>
  </mergeCells>
  <conditionalFormatting sqref="K5:K6">
    <cfRule type="iconSet" priority="370">
      <iconSet>
        <cfvo type="percent" val="0"/>
        <cfvo type="percent" val="12"/>
        <cfvo type="percent" val="13"/>
      </iconSet>
    </cfRule>
    <cfRule type="duplicateValues" dxfId="465" priority="371"/>
  </conditionalFormatting>
  <conditionalFormatting sqref="K7:K8">
    <cfRule type="iconSet" priority="368">
      <iconSet>
        <cfvo type="percent" val="0"/>
        <cfvo type="percent" val="12"/>
        <cfvo type="percent" val="13"/>
      </iconSet>
    </cfRule>
    <cfRule type="duplicateValues" dxfId="464" priority="369"/>
  </conditionalFormatting>
  <conditionalFormatting sqref="K9:K10">
    <cfRule type="iconSet" priority="366">
      <iconSet>
        <cfvo type="percent" val="0"/>
        <cfvo type="percent" val="12"/>
        <cfvo type="percent" val="13"/>
      </iconSet>
    </cfRule>
    <cfRule type="duplicateValues" dxfId="463" priority="367"/>
  </conditionalFormatting>
  <conditionalFormatting sqref="K11:K12">
    <cfRule type="iconSet" priority="364">
      <iconSet>
        <cfvo type="percent" val="0"/>
        <cfvo type="percent" val="12"/>
        <cfvo type="percent" val="13"/>
      </iconSet>
    </cfRule>
    <cfRule type="duplicateValues" dxfId="462" priority="365"/>
  </conditionalFormatting>
  <conditionalFormatting sqref="K13:K14">
    <cfRule type="iconSet" priority="362">
      <iconSet>
        <cfvo type="percent" val="0"/>
        <cfvo type="percent" val="12"/>
        <cfvo type="percent" val="13"/>
      </iconSet>
    </cfRule>
    <cfRule type="duplicateValues" dxfId="461" priority="363"/>
  </conditionalFormatting>
  <conditionalFormatting sqref="K15:K16">
    <cfRule type="iconSet" priority="360">
      <iconSet>
        <cfvo type="percent" val="0"/>
        <cfvo type="percent" val="12"/>
        <cfvo type="percent" val="13"/>
      </iconSet>
    </cfRule>
    <cfRule type="duplicateValues" dxfId="460" priority="361"/>
  </conditionalFormatting>
  <conditionalFormatting sqref="K17:K18">
    <cfRule type="iconSet" priority="358">
      <iconSet>
        <cfvo type="percent" val="0"/>
        <cfvo type="percent" val="12"/>
        <cfvo type="percent" val="13"/>
      </iconSet>
    </cfRule>
    <cfRule type="duplicateValues" dxfId="459" priority="359"/>
  </conditionalFormatting>
  <conditionalFormatting sqref="K19:K20">
    <cfRule type="iconSet" priority="356">
      <iconSet>
        <cfvo type="percent" val="0"/>
        <cfvo type="percent" val="12"/>
        <cfvo type="percent" val="13"/>
      </iconSet>
    </cfRule>
    <cfRule type="duplicateValues" dxfId="458" priority="357"/>
  </conditionalFormatting>
  <conditionalFormatting sqref="K21:K22">
    <cfRule type="iconSet" priority="354">
      <iconSet>
        <cfvo type="percent" val="0"/>
        <cfvo type="percent" val="12"/>
        <cfvo type="percent" val="13"/>
      </iconSet>
    </cfRule>
    <cfRule type="duplicateValues" dxfId="457" priority="355"/>
  </conditionalFormatting>
  <conditionalFormatting sqref="K23:K24">
    <cfRule type="iconSet" priority="352">
      <iconSet>
        <cfvo type="percent" val="0"/>
        <cfvo type="percent" val="12"/>
        <cfvo type="percent" val="13"/>
      </iconSet>
    </cfRule>
    <cfRule type="duplicateValues" dxfId="456" priority="353"/>
  </conditionalFormatting>
  <conditionalFormatting sqref="Q5:Q6">
    <cfRule type="iconSet" priority="350">
      <iconSet>
        <cfvo type="percent" val="0"/>
        <cfvo type="percent" val="12"/>
        <cfvo type="percent" val="13"/>
      </iconSet>
    </cfRule>
    <cfRule type="duplicateValues" dxfId="455" priority="351"/>
  </conditionalFormatting>
  <conditionalFormatting sqref="Q7:Q8">
    <cfRule type="iconSet" priority="348">
      <iconSet>
        <cfvo type="percent" val="0"/>
        <cfvo type="percent" val="12"/>
        <cfvo type="percent" val="13"/>
      </iconSet>
    </cfRule>
    <cfRule type="duplicateValues" dxfId="454" priority="349"/>
  </conditionalFormatting>
  <conditionalFormatting sqref="Q9:Q10">
    <cfRule type="iconSet" priority="346">
      <iconSet>
        <cfvo type="percent" val="0"/>
        <cfvo type="percent" val="12"/>
        <cfvo type="percent" val="13"/>
      </iconSet>
    </cfRule>
    <cfRule type="duplicateValues" dxfId="453" priority="347"/>
  </conditionalFormatting>
  <conditionalFormatting sqref="Q11:Q12">
    <cfRule type="iconSet" priority="344">
      <iconSet>
        <cfvo type="percent" val="0"/>
        <cfvo type="percent" val="12"/>
        <cfvo type="percent" val="13"/>
      </iconSet>
    </cfRule>
    <cfRule type="duplicateValues" dxfId="452" priority="345"/>
  </conditionalFormatting>
  <conditionalFormatting sqref="Q13:Q14">
    <cfRule type="iconSet" priority="342">
      <iconSet>
        <cfvo type="percent" val="0"/>
        <cfvo type="percent" val="12"/>
        <cfvo type="percent" val="13"/>
      </iconSet>
    </cfRule>
    <cfRule type="duplicateValues" dxfId="451" priority="343"/>
  </conditionalFormatting>
  <conditionalFormatting sqref="Q15:Q16">
    <cfRule type="iconSet" priority="340">
      <iconSet>
        <cfvo type="percent" val="0"/>
        <cfvo type="percent" val="12"/>
        <cfvo type="percent" val="13"/>
      </iconSet>
    </cfRule>
    <cfRule type="duplicateValues" dxfId="450" priority="341"/>
  </conditionalFormatting>
  <conditionalFormatting sqref="Q17:Q18">
    <cfRule type="iconSet" priority="338">
      <iconSet>
        <cfvo type="percent" val="0"/>
        <cfvo type="percent" val="12"/>
        <cfvo type="percent" val="13"/>
      </iconSet>
    </cfRule>
    <cfRule type="duplicateValues" dxfId="449" priority="339"/>
  </conditionalFormatting>
  <conditionalFormatting sqref="Q19:Q20">
    <cfRule type="iconSet" priority="336">
      <iconSet>
        <cfvo type="percent" val="0"/>
        <cfvo type="percent" val="12"/>
        <cfvo type="percent" val="13"/>
      </iconSet>
    </cfRule>
    <cfRule type="duplicateValues" dxfId="448" priority="337"/>
  </conditionalFormatting>
  <conditionalFormatting sqref="Q21:Q22">
    <cfRule type="iconSet" priority="334">
      <iconSet>
        <cfvo type="percent" val="0"/>
        <cfvo type="percent" val="12"/>
        <cfvo type="percent" val="13"/>
      </iconSet>
    </cfRule>
    <cfRule type="duplicateValues" dxfId="447" priority="335"/>
  </conditionalFormatting>
  <conditionalFormatting sqref="Q23:Q24">
    <cfRule type="iconSet" priority="332">
      <iconSet>
        <cfvo type="percent" val="0"/>
        <cfvo type="percent" val="12"/>
        <cfvo type="percent" val="13"/>
      </iconSet>
    </cfRule>
    <cfRule type="duplicateValues" dxfId="446" priority="333"/>
  </conditionalFormatting>
  <conditionalFormatting sqref="W5:W6">
    <cfRule type="iconSet" priority="330">
      <iconSet>
        <cfvo type="percent" val="0"/>
        <cfvo type="percent" val="12"/>
        <cfvo type="percent" val="13"/>
      </iconSet>
    </cfRule>
    <cfRule type="duplicateValues" dxfId="445" priority="331"/>
  </conditionalFormatting>
  <conditionalFormatting sqref="W7:W8">
    <cfRule type="iconSet" priority="328">
      <iconSet>
        <cfvo type="percent" val="0"/>
        <cfvo type="percent" val="12"/>
        <cfvo type="percent" val="13"/>
      </iconSet>
    </cfRule>
    <cfRule type="duplicateValues" dxfId="444" priority="329"/>
  </conditionalFormatting>
  <conditionalFormatting sqref="W9:W10">
    <cfRule type="iconSet" priority="326">
      <iconSet>
        <cfvo type="percent" val="0"/>
        <cfvo type="percent" val="12"/>
        <cfvo type="percent" val="13"/>
      </iconSet>
    </cfRule>
    <cfRule type="duplicateValues" dxfId="443" priority="327"/>
  </conditionalFormatting>
  <conditionalFormatting sqref="W11:W12">
    <cfRule type="iconSet" priority="324">
      <iconSet>
        <cfvo type="percent" val="0"/>
        <cfvo type="percent" val="12"/>
        <cfvo type="percent" val="13"/>
      </iconSet>
    </cfRule>
    <cfRule type="duplicateValues" dxfId="442" priority="325"/>
  </conditionalFormatting>
  <conditionalFormatting sqref="W13:W14">
    <cfRule type="iconSet" priority="322">
      <iconSet>
        <cfvo type="percent" val="0"/>
        <cfvo type="percent" val="12"/>
        <cfvo type="percent" val="13"/>
      </iconSet>
    </cfRule>
    <cfRule type="duplicateValues" dxfId="441" priority="323"/>
  </conditionalFormatting>
  <conditionalFormatting sqref="W15:W16">
    <cfRule type="iconSet" priority="320">
      <iconSet>
        <cfvo type="percent" val="0"/>
        <cfvo type="percent" val="12"/>
        <cfvo type="percent" val="13"/>
      </iconSet>
    </cfRule>
    <cfRule type="duplicateValues" dxfId="440" priority="321"/>
  </conditionalFormatting>
  <conditionalFormatting sqref="W17:W18">
    <cfRule type="iconSet" priority="318">
      <iconSet>
        <cfvo type="percent" val="0"/>
        <cfvo type="percent" val="12"/>
        <cfvo type="percent" val="13"/>
      </iconSet>
    </cfRule>
    <cfRule type="duplicateValues" dxfId="439" priority="319"/>
  </conditionalFormatting>
  <conditionalFormatting sqref="W19:W20">
    <cfRule type="iconSet" priority="316">
      <iconSet>
        <cfvo type="percent" val="0"/>
        <cfvo type="percent" val="12"/>
        <cfvo type="percent" val="13"/>
      </iconSet>
    </cfRule>
    <cfRule type="duplicateValues" dxfId="438" priority="317"/>
  </conditionalFormatting>
  <conditionalFormatting sqref="W21:W22">
    <cfRule type="iconSet" priority="314">
      <iconSet>
        <cfvo type="percent" val="0"/>
        <cfvo type="percent" val="12"/>
        <cfvo type="percent" val="13"/>
      </iconSet>
    </cfRule>
    <cfRule type="duplicateValues" dxfId="437" priority="315"/>
  </conditionalFormatting>
  <conditionalFormatting sqref="W23:W24">
    <cfRule type="iconSet" priority="312">
      <iconSet>
        <cfvo type="percent" val="0"/>
        <cfvo type="percent" val="12"/>
        <cfvo type="percent" val="13"/>
      </iconSet>
    </cfRule>
    <cfRule type="duplicateValues" dxfId="436" priority="313"/>
  </conditionalFormatting>
  <conditionalFormatting sqref="AL25 AC25 R25 L25 X25">
    <cfRule type="colorScale" priority="270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6 AC26 L26 R26 X26">
    <cfRule type="containsText" dxfId="435" priority="268" operator="containsText" text="OK">
      <formula>NOT(ISERROR(SEARCH("OK",L26)))</formula>
    </cfRule>
    <cfRule type="containsText" dxfId="434" priority="269" operator="containsText" text="ERREUR">
      <formula>NOT(ISERROR(SEARCH("ERREUR",L26)))</formula>
    </cfRule>
  </conditionalFormatting>
  <conditionalFormatting sqref="AI22:AI24 AI6 AI8 AI10 AI12 AI14 AI16 AI18">
    <cfRule type="duplicateValues" dxfId="433" priority="206"/>
  </conditionalFormatting>
  <conditionalFormatting sqref="AI22:AI24 AI6 AI8 AI10 AI12 AI14 AI16 AI18">
    <cfRule type="duplicateValues" dxfId="432" priority="204"/>
    <cfRule type="duplicateValues" dxfId="431" priority="205"/>
  </conditionalFormatting>
  <conditionalFormatting sqref="AH5:AH26">
    <cfRule type="duplicateValues" dxfId="430" priority="372"/>
  </conditionalFormatting>
  <conditionalFormatting sqref="AH6:AH26">
    <cfRule type="duplicateValues" dxfId="429" priority="374"/>
  </conditionalFormatting>
  <conditionalFormatting sqref="AH6:AH26">
    <cfRule type="duplicateValues" dxfId="428" priority="384"/>
    <cfRule type="duplicateValues" dxfId="427" priority="385"/>
  </conditionalFormatting>
  <conditionalFormatting sqref="AI5:AI24">
    <cfRule type="duplicateValues" dxfId="426" priority="388"/>
  </conditionalFormatting>
  <conditionalFormatting sqref="AI6:AI24">
    <cfRule type="duplicateValues" dxfId="425" priority="390"/>
  </conditionalFormatting>
  <conditionalFormatting sqref="AI6:AI24">
    <cfRule type="duplicateValues" dxfId="424" priority="392"/>
    <cfRule type="duplicateValues" dxfId="423" priority="393"/>
  </conditionalFormatting>
  <conditionalFormatting sqref="AI5:AI22">
    <cfRule type="duplicateValues" dxfId="422" priority="195"/>
  </conditionalFormatting>
  <conditionalFormatting sqref="AI6:AI22">
    <cfRule type="duplicateValues" dxfId="421" priority="194"/>
  </conditionalFormatting>
  <conditionalFormatting sqref="AI6:AI22">
    <cfRule type="duplicateValues" dxfId="420" priority="192"/>
    <cfRule type="duplicateValues" dxfId="419" priority="193"/>
  </conditionalFormatting>
  <conditionalFormatting sqref="AI6 AI8 AI10 AI12 AI14 AI16 AI18 AI20:AI22">
    <cfRule type="duplicateValues" dxfId="418" priority="186"/>
  </conditionalFormatting>
  <conditionalFormatting sqref="AI6 AI8 AI10 AI12 AI14 AI16 AI18 AI20:AI22">
    <cfRule type="duplicateValues" dxfId="417" priority="184"/>
    <cfRule type="duplicateValues" dxfId="416" priority="185"/>
  </conditionalFormatting>
  <conditionalFormatting sqref="C5:C22">
    <cfRule type="duplicateValues" dxfId="415" priority="175"/>
  </conditionalFormatting>
  <conditionalFormatting sqref="C5:C24">
    <cfRule type="duplicateValues" dxfId="414" priority="174"/>
  </conditionalFormatting>
  <conditionalFormatting sqref="O5:O24">
    <cfRule type="duplicateValues" dxfId="413" priority="1"/>
  </conditionalFormatting>
  <pageMargins left="0.23" right="0.16" top="0.2" bottom="0.74803149606299213" header="0.12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6</vt:i4>
      </vt:variant>
    </vt:vector>
  </HeadingPairs>
  <TitlesOfParts>
    <vt:vector size="22" baseType="lpstr">
      <vt:lpstr>FormulesSyst.Aurard.</vt:lpstr>
      <vt:lpstr>5.6 éq.</vt:lpstr>
      <vt:lpstr>7.8 éq.</vt:lpstr>
      <vt:lpstr>9.10 éq.</vt:lpstr>
      <vt:lpstr>11.12 éq.</vt:lpstr>
      <vt:lpstr>13.14 éq.</vt:lpstr>
      <vt:lpstr>15.16 éq.</vt:lpstr>
      <vt:lpstr>17.18 éq.</vt:lpstr>
      <vt:lpstr>19.20 éq.</vt:lpstr>
      <vt:lpstr>21.22 ok</vt:lpstr>
      <vt:lpstr>23.24 éq.</vt:lpstr>
      <vt:lpstr>25.26 éq.ok</vt:lpstr>
      <vt:lpstr>27.28 éq.</vt:lpstr>
      <vt:lpstr>29.30éq.ok</vt:lpstr>
      <vt:lpstr>31.32éq.V</vt:lpstr>
      <vt:lpstr>Feuil1</vt:lpstr>
      <vt:lpstr>'11.12 éq.'!Zone_d_impression</vt:lpstr>
      <vt:lpstr>'13.14 éq.'!Zone_d_impression</vt:lpstr>
      <vt:lpstr>'15.16 éq.'!Zone_d_impression</vt:lpstr>
      <vt:lpstr>'19.20 éq.'!Zone_d_impression</vt:lpstr>
      <vt:lpstr>'5.6 éq.'!Zone_d_impression</vt:lpstr>
      <vt:lpstr>'9.10 éq.'!Zone_d_impression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2017-02-13T10:18:52Z</cp:lastPrinted>
  <dcterms:created xsi:type="dcterms:W3CDTF">2015-01-27T08:57:58Z</dcterms:created>
  <dcterms:modified xsi:type="dcterms:W3CDTF">2025-11-28T07:36:41Z</dcterms:modified>
</cp:coreProperties>
</file>