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25" yWindow="-150" windowWidth="12660" windowHeight="10170" tabRatio="822" activeTab="6"/>
  </bookViews>
  <sheets>
    <sheet name="TirageV" sheetId="11" r:id="rId1"/>
    <sheet name="Poule A" sheetId="2" r:id="rId2"/>
    <sheet name="Poule B" sheetId="3" r:id="rId3"/>
    <sheet name="Poule C" sheetId="4" r:id="rId4"/>
    <sheet name="Poule D" sheetId="5" r:id="rId5"/>
    <sheet name="Poule E" sheetId="10" r:id="rId6"/>
    <sheet name="Classement" sheetId="9" r:id="rId7"/>
    <sheet name="Renc." sheetId="6" r:id="rId8"/>
    <sheet name="Feuil1" sheetId="12" r:id="rId9"/>
  </sheets>
  <definedNames>
    <definedName name="_xlnm.Print_Area" localSheetId="6">Classement!$A$1:$U$62</definedName>
    <definedName name="_xlnm.Print_Area" localSheetId="1">'Poule A'!$A$1:$N$149</definedName>
    <definedName name="_xlnm.Print_Area" localSheetId="2">'Poule B'!$A$1:$M$145</definedName>
    <definedName name="_xlnm.Print_Area" localSheetId="3">'Poule C'!$A$1:$N$146</definedName>
    <definedName name="_xlnm.Print_Area" localSheetId="4">'Poule D'!$A$1:$N$162</definedName>
    <definedName name="_xlnm.Print_Area" localSheetId="5">'Poule E'!$A$1:$O$141</definedName>
    <definedName name="_xlnm.Print_Area" localSheetId="7">Renc.!$A$1:$K$80</definedName>
  </definedNames>
  <calcPr calcId="125725"/>
</workbook>
</file>

<file path=xl/calcChain.xml><?xml version="1.0" encoding="utf-8"?>
<calcChain xmlns="http://schemas.openxmlformats.org/spreadsheetml/2006/main">
  <c r="I13" i="11"/>
  <c r="I14"/>
  <c r="H13"/>
  <c r="H14"/>
  <c r="I3"/>
  <c r="I4"/>
  <c r="H3"/>
  <c r="H4"/>
  <c r="E46" i="9"/>
  <c r="E47"/>
  <c r="E48"/>
  <c r="E49"/>
  <c r="E50"/>
  <c r="E51"/>
  <c r="E52"/>
  <c r="E53"/>
  <c r="E36"/>
  <c r="E37"/>
  <c r="E38"/>
  <c r="E39"/>
  <c r="E40"/>
  <c r="E41"/>
  <c r="E42"/>
  <c r="E43"/>
  <c r="E26"/>
  <c r="E27"/>
  <c r="E28"/>
  <c r="E29"/>
  <c r="E30"/>
  <c r="E31"/>
  <c r="E32"/>
  <c r="E33"/>
  <c r="G141" i="10"/>
  <c r="D141"/>
  <c r="G139"/>
  <c r="D139"/>
  <c r="G137"/>
  <c r="D137"/>
  <c r="G135"/>
  <c r="D135"/>
  <c r="G133"/>
  <c r="D133"/>
  <c r="G127"/>
  <c r="D127"/>
  <c r="G125"/>
  <c r="D125"/>
  <c r="G123"/>
  <c r="D123"/>
  <c r="G121"/>
  <c r="D121"/>
  <c r="G119"/>
  <c r="D119"/>
  <c r="G113"/>
  <c r="D113"/>
  <c r="G111"/>
  <c r="D111"/>
  <c r="G109"/>
  <c r="D109"/>
  <c r="G107"/>
  <c r="D107"/>
  <c r="G105"/>
  <c r="D105"/>
  <c r="G99"/>
  <c r="D99"/>
  <c r="G97"/>
  <c r="D97"/>
  <c r="G95"/>
  <c r="D95"/>
  <c r="G93"/>
  <c r="D93"/>
  <c r="G91"/>
  <c r="D91"/>
  <c r="G85"/>
  <c r="D85"/>
  <c r="G83"/>
  <c r="D83"/>
  <c r="G81"/>
  <c r="D81"/>
  <c r="G79"/>
  <c r="D79"/>
  <c r="G77"/>
  <c r="D77"/>
  <c r="G71"/>
  <c r="D71"/>
  <c r="G69"/>
  <c r="D69"/>
  <c r="G67"/>
  <c r="D67"/>
  <c r="G65"/>
  <c r="D65"/>
  <c r="G63"/>
  <c r="D63"/>
  <c r="G57"/>
  <c r="D57"/>
  <c r="G55"/>
  <c r="D55"/>
  <c r="G53"/>
  <c r="D53"/>
  <c r="G51"/>
  <c r="D51"/>
  <c r="G49"/>
  <c r="D49"/>
  <c r="G43"/>
  <c r="D43"/>
  <c r="G41"/>
  <c r="D41"/>
  <c r="G39"/>
  <c r="D39"/>
  <c r="G37"/>
  <c r="D37"/>
  <c r="G35"/>
  <c r="D35"/>
  <c r="G29"/>
  <c r="D29"/>
  <c r="G27"/>
  <c r="D27"/>
  <c r="G25"/>
  <c r="D25"/>
  <c r="G23"/>
  <c r="D23"/>
  <c r="G21"/>
  <c r="D21"/>
  <c r="I15"/>
  <c r="H15"/>
  <c r="I14"/>
  <c r="H14"/>
  <c r="I13"/>
  <c r="H13"/>
  <c r="I12"/>
  <c r="H12"/>
  <c r="I11"/>
  <c r="H11"/>
  <c r="I10"/>
  <c r="H10"/>
  <c r="I9"/>
  <c r="H9"/>
  <c r="I8"/>
  <c r="H8"/>
  <c r="I7"/>
  <c r="H7"/>
  <c r="E45" i="9" s="1"/>
  <c r="I6" i="10"/>
  <c r="H6"/>
  <c r="E44" i="9" s="1"/>
  <c r="G141" i="5"/>
  <c r="D141"/>
  <c r="G139"/>
  <c r="D139"/>
  <c r="G137"/>
  <c r="D137"/>
  <c r="G135"/>
  <c r="D135"/>
  <c r="G133"/>
  <c r="D133"/>
  <c r="G127"/>
  <c r="D127"/>
  <c r="G125"/>
  <c r="D125"/>
  <c r="G123"/>
  <c r="D123"/>
  <c r="G121"/>
  <c r="D121"/>
  <c r="G119"/>
  <c r="D119"/>
  <c r="G113"/>
  <c r="D113"/>
  <c r="G111"/>
  <c r="D111"/>
  <c r="G109"/>
  <c r="D109"/>
  <c r="G107"/>
  <c r="D107"/>
  <c r="G105"/>
  <c r="D105"/>
  <c r="G99"/>
  <c r="D99"/>
  <c r="G97"/>
  <c r="D97"/>
  <c r="G95"/>
  <c r="D95"/>
  <c r="G93"/>
  <c r="D93"/>
  <c r="G91"/>
  <c r="D91"/>
  <c r="G85"/>
  <c r="D85"/>
  <c r="G83"/>
  <c r="D83"/>
  <c r="G81"/>
  <c r="D81"/>
  <c r="G79"/>
  <c r="D79"/>
  <c r="G77"/>
  <c r="D77"/>
  <c r="G71"/>
  <c r="D71"/>
  <c r="G69"/>
  <c r="D69"/>
  <c r="G67"/>
  <c r="D67"/>
  <c r="G65"/>
  <c r="D65"/>
  <c r="G63"/>
  <c r="D63"/>
  <c r="G57"/>
  <c r="D57"/>
  <c r="G55"/>
  <c r="D55"/>
  <c r="G53"/>
  <c r="D53"/>
  <c r="G51"/>
  <c r="D51"/>
  <c r="G49"/>
  <c r="D49"/>
  <c r="G43"/>
  <c r="D43"/>
  <c r="G41"/>
  <c r="D41"/>
  <c r="G39"/>
  <c r="D39"/>
  <c r="G37"/>
  <c r="D37"/>
  <c r="G35"/>
  <c r="D35"/>
  <c r="G29"/>
  <c r="D29"/>
  <c r="G27"/>
  <c r="D27"/>
  <c r="G25"/>
  <c r="D25"/>
  <c r="G23"/>
  <c r="D23"/>
  <c r="G21"/>
  <c r="D21"/>
  <c r="I15"/>
  <c r="H15"/>
  <c r="I14"/>
  <c r="H14"/>
  <c r="I13"/>
  <c r="H13"/>
  <c r="I12"/>
  <c r="H12"/>
  <c r="I11"/>
  <c r="H11"/>
  <c r="I10"/>
  <c r="H10"/>
  <c r="I9"/>
  <c r="H9"/>
  <c r="I8"/>
  <c r="H8"/>
  <c r="I7"/>
  <c r="H7"/>
  <c r="E35" i="9" s="1"/>
  <c r="I6" i="5"/>
  <c r="H6"/>
  <c r="E34" i="9" s="1"/>
  <c r="G141" i="4"/>
  <c r="D141"/>
  <c r="G139"/>
  <c r="D139"/>
  <c r="G137"/>
  <c r="D137"/>
  <c r="G135"/>
  <c r="D135"/>
  <c r="G133"/>
  <c r="D133"/>
  <c r="G127"/>
  <c r="D127"/>
  <c r="G125"/>
  <c r="D125"/>
  <c r="G123"/>
  <c r="D123"/>
  <c r="G121"/>
  <c r="D121"/>
  <c r="G119"/>
  <c r="D119"/>
  <c r="G113"/>
  <c r="D113"/>
  <c r="G111"/>
  <c r="D111"/>
  <c r="G109"/>
  <c r="D109"/>
  <c r="G107"/>
  <c r="D107"/>
  <c r="G105"/>
  <c r="D105"/>
  <c r="G99"/>
  <c r="D99"/>
  <c r="G97"/>
  <c r="D97"/>
  <c r="G95"/>
  <c r="D95"/>
  <c r="G93"/>
  <c r="D93"/>
  <c r="G91"/>
  <c r="D91"/>
  <c r="G85"/>
  <c r="D85"/>
  <c r="G83"/>
  <c r="D83"/>
  <c r="G81"/>
  <c r="D81"/>
  <c r="G79"/>
  <c r="D79"/>
  <c r="G77"/>
  <c r="D77"/>
  <c r="G71"/>
  <c r="D71"/>
  <c r="G69"/>
  <c r="D69"/>
  <c r="G67"/>
  <c r="D67"/>
  <c r="G65"/>
  <c r="D65"/>
  <c r="G63"/>
  <c r="D63"/>
  <c r="G57"/>
  <c r="D57"/>
  <c r="G55"/>
  <c r="D55"/>
  <c r="G53"/>
  <c r="D53"/>
  <c r="G51"/>
  <c r="D51"/>
  <c r="G49"/>
  <c r="D49"/>
  <c r="G43"/>
  <c r="D43"/>
  <c r="G41"/>
  <c r="D41"/>
  <c r="G39"/>
  <c r="D39"/>
  <c r="G37"/>
  <c r="D37"/>
  <c r="G35"/>
  <c r="D35"/>
  <c r="G29"/>
  <c r="D29"/>
  <c r="G27"/>
  <c r="D27"/>
  <c r="G25"/>
  <c r="D25"/>
  <c r="G23"/>
  <c r="D23"/>
  <c r="G21"/>
  <c r="D21"/>
  <c r="I15"/>
  <c r="H15"/>
  <c r="I14"/>
  <c r="H14"/>
  <c r="I13"/>
  <c r="H13"/>
  <c r="I12"/>
  <c r="H12"/>
  <c r="I11"/>
  <c r="H11"/>
  <c r="I10"/>
  <c r="H10"/>
  <c r="I9"/>
  <c r="H9"/>
  <c r="I8"/>
  <c r="H8"/>
  <c r="I7"/>
  <c r="H7"/>
  <c r="E25" i="9" s="1"/>
  <c r="I6" i="4"/>
  <c r="H6"/>
  <c r="E24" i="9" s="1"/>
  <c r="G141" i="3"/>
  <c r="D141"/>
  <c r="G139"/>
  <c r="D139"/>
  <c r="G137"/>
  <c r="D137"/>
  <c r="G135"/>
  <c r="D135"/>
  <c r="G133"/>
  <c r="D133"/>
  <c r="G127"/>
  <c r="D127"/>
  <c r="G125"/>
  <c r="D125"/>
  <c r="G123"/>
  <c r="D123"/>
  <c r="G121"/>
  <c r="D121"/>
  <c r="G119"/>
  <c r="D119"/>
  <c r="G113"/>
  <c r="D113"/>
  <c r="G111"/>
  <c r="D111"/>
  <c r="G109"/>
  <c r="D109"/>
  <c r="G107"/>
  <c r="D107"/>
  <c r="G105"/>
  <c r="D105"/>
  <c r="G99"/>
  <c r="D99"/>
  <c r="G97"/>
  <c r="D97"/>
  <c r="G95"/>
  <c r="D95"/>
  <c r="G93"/>
  <c r="D93"/>
  <c r="G91"/>
  <c r="D91"/>
  <c r="G85"/>
  <c r="D85"/>
  <c r="G83"/>
  <c r="D83"/>
  <c r="G81"/>
  <c r="D81"/>
  <c r="G79"/>
  <c r="D79"/>
  <c r="G77"/>
  <c r="D77"/>
  <c r="G71"/>
  <c r="D71"/>
  <c r="G69"/>
  <c r="D69"/>
  <c r="G67"/>
  <c r="D67"/>
  <c r="G65"/>
  <c r="D65"/>
  <c r="G63"/>
  <c r="D63"/>
  <c r="G57"/>
  <c r="D57"/>
  <c r="G55"/>
  <c r="D55"/>
  <c r="G53"/>
  <c r="D53"/>
  <c r="G51"/>
  <c r="D51"/>
  <c r="G49"/>
  <c r="D49"/>
  <c r="G43"/>
  <c r="D43"/>
  <c r="G41"/>
  <c r="D41"/>
  <c r="G39"/>
  <c r="D39"/>
  <c r="G37"/>
  <c r="D37"/>
  <c r="G35"/>
  <c r="D35"/>
  <c r="G29"/>
  <c r="D29"/>
  <c r="G27"/>
  <c r="D27"/>
  <c r="G25"/>
  <c r="D25"/>
  <c r="G23"/>
  <c r="D23"/>
  <c r="G21"/>
  <c r="D21"/>
  <c r="I15"/>
  <c r="H15"/>
  <c r="E23" i="9" s="1"/>
  <c r="I14" i="3"/>
  <c r="H14"/>
  <c r="E22" i="9" s="1"/>
  <c r="I13" i="3"/>
  <c r="H13"/>
  <c r="E21" i="9" s="1"/>
  <c r="I12" i="3"/>
  <c r="H12"/>
  <c r="E20" i="9" s="1"/>
  <c r="I11" i="3"/>
  <c r="H11"/>
  <c r="E19" i="9" s="1"/>
  <c r="I10" i="3"/>
  <c r="H10"/>
  <c r="E18" i="9" s="1"/>
  <c r="I9" i="3"/>
  <c r="H9"/>
  <c r="E17" i="9" s="1"/>
  <c r="I8" i="3"/>
  <c r="H8"/>
  <c r="E16" i="9" s="1"/>
  <c r="I7" i="3"/>
  <c r="H7"/>
  <c r="E15" i="9" s="1"/>
  <c r="I6" i="3"/>
  <c r="H6"/>
  <c r="E14" i="9" s="1"/>
  <c r="H5" i="11"/>
  <c r="I5"/>
  <c r="J5"/>
  <c r="D8" i="2" s="1"/>
  <c r="H6" i="11"/>
  <c r="I6"/>
  <c r="J6"/>
  <c r="D9" i="2" s="1"/>
  <c r="H7" i="11"/>
  <c r="I7"/>
  <c r="J7"/>
  <c r="D10" i="2" s="1"/>
  <c r="H8" i="11"/>
  <c r="I8"/>
  <c r="J8"/>
  <c r="D11" i="2" s="1"/>
  <c r="H9" i="11"/>
  <c r="I9"/>
  <c r="J9"/>
  <c r="D12" i="2" s="1"/>
  <c r="H10" i="11"/>
  <c r="I10"/>
  <c r="J10"/>
  <c r="D13" i="2" s="1"/>
  <c r="H11" i="11"/>
  <c r="I11"/>
  <c r="J11"/>
  <c r="D14" i="2" s="1"/>
  <c r="H12" i="11"/>
  <c r="I12"/>
  <c r="J12"/>
  <c r="D15" i="2" s="1"/>
  <c r="J13" i="11"/>
  <c r="D6" i="3" s="1"/>
  <c r="J14" i="11"/>
  <c r="D7" i="3" s="1"/>
  <c r="H15" i="11"/>
  <c r="I15"/>
  <c r="J15"/>
  <c r="D8" i="3" s="1"/>
  <c r="H16" i="11"/>
  <c r="I16"/>
  <c r="J16"/>
  <c r="D9" i="3" s="1"/>
  <c r="H17" i="11"/>
  <c r="I17"/>
  <c r="J17"/>
  <c r="D10" i="3" s="1"/>
  <c r="H18" i="11"/>
  <c r="I18"/>
  <c r="J18"/>
  <c r="D11" i="3" s="1"/>
  <c r="H19" i="11"/>
  <c r="I19"/>
  <c r="J19"/>
  <c r="D12" i="3" s="1"/>
  <c r="H20" i="11"/>
  <c r="I20"/>
  <c r="J20"/>
  <c r="D13" i="3" s="1"/>
  <c r="H21" i="11"/>
  <c r="I21"/>
  <c r="J21"/>
  <c r="D14" i="3" s="1"/>
  <c r="H22" i="11"/>
  <c r="I22"/>
  <c r="J22"/>
  <c r="D15" i="3" s="1"/>
  <c r="H23" i="11"/>
  <c r="I23"/>
  <c r="J23"/>
  <c r="D6" i="4" s="1"/>
  <c r="H24" i="11"/>
  <c r="I24"/>
  <c r="J24"/>
  <c r="D7" i="4" s="1"/>
  <c r="H25" i="11"/>
  <c r="I25"/>
  <c r="J25"/>
  <c r="D8" i="4" s="1"/>
  <c r="H26" i="11"/>
  <c r="I26"/>
  <c r="J26"/>
  <c r="D9" i="4" s="1"/>
  <c r="H27" i="11"/>
  <c r="I27"/>
  <c r="J27"/>
  <c r="D10" i="4" s="1"/>
  <c r="H28" i="11"/>
  <c r="I28"/>
  <c r="J28"/>
  <c r="D11" i="4" s="1"/>
  <c r="H29" i="11"/>
  <c r="I29"/>
  <c r="J29"/>
  <c r="D12" i="4" s="1"/>
  <c r="H30" i="11"/>
  <c r="I30"/>
  <c r="J30"/>
  <c r="D13" i="4" s="1"/>
  <c r="H31" i="11"/>
  <c r="I31"/>
  <c r="J31"/>
  <c r="D14" i="4" s="1"/>
  <c r="H32" i="11"/>
  <c r="I32"/>
  <c r="J32"/>
  <c r="D15" i="4" s="1"/>
  <c r="H33" i="11"/>
  <c r="I33"/>
  <c r="J33"/>
  <c r="D6" i="5" s="1"/>
  <c r="H34" i="11"/>
  <c r="I34"/>
  <c r="J34"/>
  <c r="D7" i="5" s="1"/>
  <c r="H35" i="11"/>
  <c r="I35"/>
  <c r="J35"/>
  <c r="D8" i="5" s="1"/>
  <c r="H36" i="11"/>
  <c r="I36"/>
  <c r="J36"/>
  <c r="D9" i="5" s="1"/>
  <c r="H37" i="11"/>
  <c r="I37"/>
  <c r="J37"/>
  <c r="D10" i="5" s="1"/>
  <c r="H38" i="11"/>
  <c r="I38"/>
  <c r="J38"/>
  <c r="D11" i="5" s="1"/>
  <c r="H39" i="11"/>
  <c r="I39"/>
  <c r="J39"/>
  <c r="D12" i="5" s="1"/>
  <c r="H40" i="11"/>
  <c r="I40"/>
  <c r="J40"/>
  <c r="D13" i="5" s="1"/>
  <c r="H41" i="11"/>
  <c r="I41"/>
  <c r="J41"/>
  <c r="D14" i="5" s="1"/>
  <c r="H42" i="11"/>
  <c r="I42"/>
  <c r="J42"/>
  <c r="D15" i="5" s="1"/>
  <c r="H43" i="11"/>
  <c r="I43"/>
  <c r="J43"/>
  <c r="D6" i="10" s="1"/>
  <c r="H44" i="11"/>
  <c r="I44"/>
  <c r="J44"/>
  <c r="D7" i="10" s="1"/>
  <c r="H45" i="11"/>
  <c r="I45"/>
  <c r="J45"/>
  <c r="D8" i="10" s="1"/>
  <c r="H46" i="11"/>
  <c r="I46"/>
  <c r="J46"/>
  <c r="D9" i="10" s="1"/>
  <c r="H47" i="11"/>
  <c r="I47"/>
  <c r="J47"/>
  <c r="D10" i="10" s="1"/>
  <c r="H48" i="11"/>
  <c r="I48"/>
  <c r="J48"/>
  <c r="D11" i="10" s="1"/>
  <c r="H49" i="11"/>
  <c r="I49"/>
  <c r="J49"/>
  <c r="D12" i="10" s="1"/>
  <c r="H50" i="11"/>
  <c r="I50"/>
  <c r="J50"/>
  <c r="D13" i="10" s="1"/>
  <c r="H51" i="11"/>
  <c r="I51"/>
  <c r="J51"/>
  <c r="D14" i="10" s="1"/>
  <c r="H52" i="11"/>
  <c r="I52"/>
  <c r="J52"/>
  <c r="D15" i="10" s="1"/>
  <c r="J4" i="11"/>
  <c r="D7" i="2" s="1"/>
  <c r="J3" i="11"/>
  <c r="B7" i="10" l="1"/>
  <c r="B121" s="1"/>
  <c r="B13" i="5"/>
  <c r="H39" s="1"/>
  <c r="B9"/>
  <c r="B37" i="9" s="1"/>
  <c r="B15" i="4"/>
  <c r="H121" s="1"/>
  <c r="B13" i="3"/>
  <c r="H81" s="1"/>
  <c r="B9"/>
  <c r="H139" s="1"/>
  <c r="B12" i="10"/>
  <c r="B50" i="9" s="1"/>
  <c r="B8" i="10"/>
  <c r="B135" s="1"/>
  <c r="B14" i="5"/>
  <c r="H83" s="1"/>
  <c r="B10"/>
  <c r="B85" s="1"/>
  <c r="B6"/>
  <c r="B49" s="1"/>
  <c r="B12" i="4"/>
  <c r="B139" s="1"/>
  <c r="B8"/>
  <c r="H35" s="1"/>
  <c r="B14" i="3"/>
  <c r="H57" s="1"/>
  <c r="B10"/>
  <c r="B18" i="9" s="1"/>
  <c r="B6" i="3"/>
  <c r="B63" s="1"/>
  <c r="B13" i="10"/>
  <c r="B51" i="9" s="1"/>
  <c r="B9" i="10"/>
  <c r="B25" s="1"/>
  <c r="B15" i="5"/>
  <c r="B43" i="9" s="1"/>
  <c r="B11" i="5"/>
  <c r="H65" s="1"/>
  <c r="B7"/>
  <c r="B121" s="1"/>
  <c r="B13" i="4"/>
  <c r="B57" s="1"/>
  <c r="B9"/>
  <c r="B27" i="9" s="1"/>
  <c r="B15" i="3"/>
  <c r="H41" s="1"/>
  <c r="B11"/>
  <c r="B19" i="9" s="1"/>
  <c r="B7" i="3"/>
  <c r="H135" s="1"/>
  <c r="B11" i="4"/>
  <c r="B29" i="9" s="1"/>
  <c r="B7" i="4"/>
  <c r="B79" s="1"/>
  <c r="B15" i="10"/>
  <c r="H133" s="1"/>
  <c r="B14"/>
  <c r="B52" i="9" s="1"/>
  <c r="B11" i="10"/>
  <c r="B49" i="9" s="1"/>
  <c r="B10" i="10"/>
  <c r="B48" i="9" s="1"/>
  <c r="B6" i="10"/>
  <c r="B77" s="1"/>
  <c r="B12" i="5"/>
  <c r="B40" i="9" s="1"/>
  <c r="B8" i="5"/>
  <c r="B135" s="1"/>
  <c r="B14" i="4"/>
  <c r="B32" i="9" s="1"/>
  <c r="B10" i="4"/>
  <c r="B137" s="1"/>
  <c r="B6"/>
  <c r="B24" i="9" s="1"/>
  <c r="B12" i="3"/>
  <c r="B20" i="9" s="1"/>
  <c r="B8" i="3"/>
  <c r="B95" s="1"/>
  <c r="G15" i="10"/>
  <c r="D53" i="9" s="1"/>
  <c r="G11" i="5"/>
  <c r="D39" i="9" s="1"/>
  <c r="F10" i="5"/>
  <c r="C38" i="9" s="1"/>
  <c r="F14" i="5"/>
  <c r="C42" i="9" s="1"/>
  <c r="G6" i="5"/>
  <c r="D34" i="9" s="1"/>
  <c r="G14" i="5"/>
  <c r="D42" i="9" s="1"/>
  <c r="F13" i="5"/>
  <c r="C41" i="9" s="1"/>
  <c r="G15" i="5"/>
  <c r="D43" i="9" s="1"/>
  <c r="F8" i="5"/>
  <c r="C36" i="9" s="1"/>
  <c r="F12" i="5"/>
  <c r="C40" i="9" s="1"/>
  <c r="F6" i="5"/>
  <c r="C34" i="9" s="1"/>
  <c r="F15" i="5"/>
  <c r="C43" i="9" s="1"/>
  <c r="G9" i="5"/>
  <c r="D37" i="9" s="1"/>
  <c r="G13" i="5"/>
  <c r="D41" i="9" s="1"/>
  <c r="F9" i="5"/>
  <c r="C37" i="9" s="1"/>
  <c r="I16" i="5"/>
  <c r="G10"/>
  <c r="D38" i="9" s="1"/>
  <c r="G7" i="5"/>
  <c r="D35" i="9" s="1"/>
  <c r="G8" i="5"/>
  <c r="D36" i="9" s="1"/>
  <c r="G12" i="5"/>
  <c r="D40" i="9" s="1"/>
  <c r="F7" i="5"/>
  <c r="C35" i="9" s="1"/>
  <c r="F11" i="5"/>
  <c r="C39" i="9" s="1"/>
  <c r="G10" i="4"/>
  <c r="D28" i="9" s="1"/>
  <c r="F8" i="4"/>
  <c r="C26" i="9" s="1"/>
  <c r="F11" i="4"/>
  <c r="C29" i="9" s="1"/>
  <c r="G7" i="4"/>
  <c r="D25" i="9" s="1"/>
  <c r="G9" i="4"/>
  <c r="D27" i="9" s="1"/>
  <c r="G12" i="4"/>
  <c r="D30" i="9" s="1"/>
  <c r="G8" i="4"/>
  <c r="D26" i="9" s="1"/>
  <c r="G13" i="4"/>
  <c r="D31" i="9" s="1"/>
  <c r="G6" i="4"/>
  <c r="D24" i="9" s="1"/>
  <c r="G11" i="4"/>
  <c r="D29" i="9" s="1"/>
  <c r="G14" i="4"/>
  <c r="D32" i="9" s="1"/>
  <c r="F7" i="4"/>
  <c r="C25" i="9" s="1"/>
  <c r="F13" i="4"/>
  <c r="C31" i="9" s="1"/>
  <c r="F6" i="4"/>
  <c r="C24" i="9" s="1"/>
  <c r="F14" i="4"/>
  <c r="C32" i="9" s="1"/>
  <c r="F10" i="4"/>
  <c r="C28" i="9" s="1"/>
  <c r="F12" i="4"/>
  <c r="C30" i="9" s="1"/>
  <c r="G9" i="10"/>
  <c r="D47" i="9" s="1"/>
  <c r="G11" i="10"/>
  <c r="D49" i="9" s="1"/>
  <c r="F15" i="10"/>
  <c r="C53" i="9" s="1"/>
  <c r="H16" i="10"/>
  <c r="F6"/>
  <c r="C44" i="9" s="1"/>
  <c r="F11" i="10"/>
  <c r="C49" i="9" s="1"/>
  <c r="I16" i="10"/>
  <c r="G7"/>
  <c r="D45" i="9" s="1"/>
  <c r="G13" i="10"/>
  <c r="D51" i="9" s="1"/>
  <c r="G10" i="10"/>
  <c r="D48" i="9" s="1"/>
  <c r="F7" i="10"/>
  <c r="C45" i="9" s="1"/>
  <c r="F13" i="10"/>
  <c r="C51" i="9" s="1"/>
  <c r="F10" i="10"/>
  <c r="C48" i="9" s="1"/>
  <c r="F12" i="10"/>
  <c r="C50" i="9" s="1"/>
  <c r="G12" i="10"/>
  <c r="D50" i="9" s="1"/>
  <c r="F8" i="10"/>
  <c r="C46" i="9" s="1"/>
  <c r="F14" i="10"/>
  <c r="C52" i="9" s="1"/>
  <c r="G8" i="10"/>
  <c r="D46" i="9" s="1"/>
  <c r="G14" i="10"/>
  <c r="D52" i="9" s="1"/>
  <c r="F9" i="10"/>
  <c r="C47" i="9" s="1"/>
  <c r="G6" i="10"/>
  <c r="D44" i="9" s="1"/>
  <c r="H16" i="5"/>
  <c r="G15" i="4"/>
  <c r="D33" i="9" s="1"/>
  <c r="F9" i="4"/>
  <c r="C27" i="9" s="1"/>
  <c r="I16" i="4"/>
  <c r="F15"/>
  <c r="C33" i="9" s="1"/>
  <c r="G9" i="3"/>
  <c r="D17" i="9" s="1"/>
  <c r="F13" i="3"/>
  <c r="C21" i="9" s="1"/>
  <c r="H16" i="4"/>
  <c r="F12" i="3"/>
  <c r="C20" i="9" s="1"/>
  <c r="G8" i="3"/>
  <c r="D16" i="9" s="1"/>
  <c r="F8" i="3"/>
  <c r="C16" i="9" s="1"/>
  <c r="F10" i="3"/>
  <c r="C18" i="9" s="1"/>
  <c r="F15" i="3"/>
  <c r="C23" i="9" s="1"/>
  <c r="F9" i="3"/>
  <c r="C17" i="9" s="1"/>
  <c r="F14" i="3"/>
  <c r="C22" i="9" s="1"/>
  <c r="G6" i="3"/>
  <c r="D14" i="9" s="1"/>
  <c r="G15" i="3"/>
  <c r="D23" i="9" s="1"/>
  <c r="G13" i="3"/>
  <c r="D21" i="9" s="1"/>
  <c r="F11" i="3"/>
  <c r="C19" i="9" s="1"/>
  <c r="G10" i="3"/>
  <c r="D18" i="9" s="1"/>
  <c r="F6" i="3"/>
  <c r="C14" i="9" s="1"/>
  <c r="G11" i="3"/>
  <c r="D19" i="9" s="1"/>
  <c r="G7" i="3"/>
  <c r="D15" i="9" s="1"/>
  <c r="I16" i="3"/>
  <c r="G14"/>
  <c r="D22" i="9" s="1"/>
  <c r="G12" i="3"/>
  <c r="D20" i="9" s="1"/>
  <c r="F7" i="3"/>
  <c r="C15" i="9" s="1"/>
  <c r="H16" i="3"/>
  <c r="I15" i="2"/>
  <c r="I14"/>
  <c r="I13"/>
  <c r="I12"/>
  <c r="I11"/>
  <c r="I10"/>
  <c r="I9"/>
  <c r="I8"/>
  <c r="I7"/>
  <c r="I6"/>
  <c r="H15"/>
  <c r="E13" i="9" s="1"/>
  <c r="H14" i="2"/>
  <c r="E12" i="9" s="1"/>
  <c r="H13" i="2"/>
  <c r="E11" i="9" s="1"/>
  <c r="H12" i="2"/>
  <c r="E10" i="9" s="1"/>
  <c r="H11" i="2"/>
  <c r="E9" i="9" s="1"/>
  <c r="H10" i="2"/>
  <c r="E8" i="9" s="1"/>
  <c r="H9" i="2"/>
  <c r="E7" i="9" s="1"/>
  <c r="H8" i="2"/>
  <c r="E6" i="9" s="1"/>
  <c r="H7" i="2"/>
  <c r="E5" i="9" s="1"/>
  <c r="H6" i="2"/>
  <c r="E4" i="9" s="1"/>
  <c r="G141" i="2"/>
  <c r="D141"/>
  <c r="G139"/>
  <c r="D139"/>
  <c r="G137"/>
  <c r="D137"/>
  <c r="G135"/>
  <c r="D135"/>
  <c r="G133"/>
  <c r="D133"/>
  <c r="G127"/>
  <c r="D127"/>
  <c r="G125"/>
  <c r="D125"/>
  <c r="G123"/>
  <c r="D123"/>
  <c r="G121"/>
  <c r="D121"/>
  <c r="G119"/>
  <c r="D119"/>
  <c r="G113"/>
  <c r="D113"/>
  <c r="G111"/>
  <c r="D111"/>
  <c r="G109"/>
  <c r="D109"/>
  <c r="G107"/>
  <c r="D107"/>
  <c r="G105"/>
  <c r="D105"/>
  <c r="G99"/>
  <c r="D99"/>
  <c r="G97"/>
  <c r="D97"/>
  <c r="G95"/>
  <c r="D95"/>
  <c r="G93"/>
  <c r="D93"/>
  <c r="G91"/>
  <c r="D91"/>
  <c r="G85"/>
  <c r="D85"/>
  <c r="G83"/>
  <c r="D83"/>
  <c r="G81"/>
  <c r="D81"/>
  <c r="G79"/>
  <c r="D79"/>
  <c r="G77"/>
  <c r="D77"/>
  <c r="G71"/>
  <c r="D71"/>
  <c r="G69"/>
  <c r="D69"/>
  <c r="G67"/>
  <c r="D67"/>
  <c r="G65"/>
  <c r="D65"/>
  <c r="G63"/>
  <c r="D63"/>
  <c r="G57"/>
  <c r="D57"/>
  <c r="G55"/>
  <c r="D55"/>
  <c r="G53"/>
  <c r="D53"/>
  <c r="G51"/>
  <c r="D51"/>
  <c r="G49"/>
  <c r="D49"/>
  <c r="B7"/>
  <c r="H135" s="1"/>
  <c r="B8"/>
  <c r="H35" s="1"/>
  <c r="B9"/>
  <c r="H37" s="1"/>
  <c r="B10"/>
  <c r="H23" s="1"/>
  <c r="B11"/>
  <c r="B41" s="1"/>
  <c r="B12"/>
  <c r="H113" s="1"/>
  <c r="B13"/>
  <c r="B57" s="1"/>
  <c r="B14"/>
  <c r="B15"/>
  <c r="H41" s="1"/>
  <c r="D6"/>
  <c r="B6"/>
  <c r="B4" i="9" s="1"/>
  <c r="G43" i="2"/>
  <c r="D43"/>
  <c r="G41"/>
  <c r="D41"/>
  <c r="G39"/>
  <c r="D39"/>
  <c r="G37"/>
  <c r="D37"/>
  <c r="G35"/>
  <c r="D35"/>
  <c r="D29"/>
  <c r="D27"/>
  <c r="D25"/>
  <c r="G29"/>
  <c r="G27"/>
  <c r="G25"/>
  <c r="G23"/>
  <c r="D23"/>
  <c r="G21"/>
  <c r="D21"/>
  <c r="E54" i="9" l="1"/>
  <c r="H109" i="4"/>
  <c r="B33" i="9"/>
  <c r="H55" i="4"/>
  <c r="H29"/>
  <c r="H133"/>
  <c r="H97"/>
  <c r="H41"/>
  <c r="H71"/>
  <c r="H85"/>
  <c r="B133" i="3"/>
  <c r="B17" i="9"/>
  <c r="H137" i="3"/>
  <c r="H95" i="5"/>
  <c r="B51" i="10"/>
  <c r="B21" i="9"/>
  <c r="B29" i="3"/>
  <c r="H39"/>
  <c r="B29" i="5"/>
  <c r="H21" i="10"/>
  <c r="B93"/>
  <c r="B45" i="9"/>
  <c r="B57" i="3"/>
  <c r="H127"/>
  <c r="B107" i="10"/>
  <c r="B37"/>
  <c r="H93" i="3"/>
  <c r="B23" i="4"/>
  <c r="H69" i="3"/>
  <c r="H105"/>
  <c r="H93" i="5"/>
  <c r="B65" i="10"/>
  <c r="H135"/>
  <c r="B79"/>
  <c r="B137" i="5"/>
  <c r="B41" i="9"/>
  <c r="H123" i="3"/>
  <c r="H51" i="5"/>
  <c r="H107" i="3"/>
  <c r="H37"/>
  <c r="B69"/>
  <c r="H125" i="5"/>
  <c r="H119" i="3"/>
  <c r="B111" i="5"/>
  <c r="B71" i="3"/>
  <c r="H63" i="5"/>
  <c r="B38" i="9"/>
  <c r="B97" i="3"/>
  <c r="H83"/>
  <c r="H27"/>
  <c r="H49"/>
  <c r="B99" i="5"/>
  <c r="H111"/>
  <c r="H81"/>
  <c r="H49"/>
  <c r="B141" i="3"/>
  <c r="B57" i="5"/>
  <c r="B31" i="9"/>
  <c r="H43" i="3"/>
  <c r="H95"/>
  <c r="B43" i="5"/>
  <c r="H127"/>
  <c r="H23"/>
  <c r="B22" i="9"/>
  <c r="B83" i="3"/>
  <c r="B25"/>
  <c r="B111"/>
  <c r="H137" i="5"/>
  <c r="H105"/>
  <c r="H69"/>
  <c r="B69"/>
  <c r="H37"/>
  <c r="B83"/>
  <c r="B25"/>
  <c r="B97"/>
  <c r="H139"/>
  <c r="H123"/>
  <c r="B95" i="4"/>
  <c r="B27" i="10"/>
  <c r="H27" i="5"/>
  <c r="B42" i="9"/>
  <c r="B123" i="4"/>
  <c r="B63" i="5"/>
  <c r="B55" i="10"/>
  <c r="B109"/>
  <c r="H67" i="4"/>
  <c r="B105" i="5"/>
  <c r="B139" i="3"/>
  <c r="H133" i="5"/>
  <c r="B133"/>
  <c r="H97" i="3"/>
  <c r="H67" i="10"/>
  <c r="B127" i="5"/>
  <c r="B85" i="3"/>
  <c r="B43"/>
  <c r="H51"/>
  <c r="B39" i="10"/>
  <c r="B34" i="9"/>
  <c r="B77" i="5"/>
  <c r="B21"/>
  <c r="B125" i="10"/>
  <c r="H91"/>
  <c r="H23" i="3"/>
  <c r="H63"/>
  <c r="B139" i="10"/>
  <c r="B119" i="5"/>
  <c r="B91"/>
  <c r="B35"/>
  <c r="H79" i="10"/>
  <c r="H111" i="3"/>
  <c r="B99"/>
  <c r="H125"/>
  <c r="B137"/>
  <c r="H113" i="10"/>
  <c r="H139" i="4"/>
  <c r="H55" i="3"/>
  <c r="B81" i="4"/>
  <c r="H119" i="5"/>
  <c r="H43"/>
  <c r="H25"/>
  <c r="H113" i="4"/>
  <c r="B141" i="5"/>
  <c r="H133" i="3"/>
  <c r="B119"/>
  <c r="H77" i="5"/>
  <c r="B91" i="3"/>
  <c r="B21"/>
  <c r="B53" i="4"/>
  <c r="H57" i="5"/>
  <c r="B53" i="10"/>
  <c r="B77" i="3"/>
  <c r="H109"/>
  <c r="H85"/>
  <c r="H99" i="5"/>
  <c r="B39" i="9"/>
  <c r="B105" i="3"/>
  <c r="B35"/>
  <c r="H71"/>
  <c r="H29"/>
  <c r="B109" i="4"/>
  <c r="B71"/>
  <c r="B39"/>
  <c r="H79"/>
  <c r="H141" i="5"/>
  <c r="H107"/>
  <c r="H53"/>
  <c r="B81" i="10"/>
  <c r="B23"/>
  <c r="B95"/>
  <c r="B135" i="4"/>
  <c r="B26" i="9"/>
  <c r="B46"/>
  <c r="B49" i="3"/>
  <c r="B125" i="4"/>
  <c r="B55"/>
  <c r="B41" i="5"/>
  <c r="B123" i="10"/>
  <c r="B30" i="9"/>
  <c r="B14"/>
  <c r="B23"/>
  <c r="H121" i="3"/>
  <c r="B107" i="4"/>
  <c r="B67"/>
  <c r="B27"/>
  <c r="H43"/>
  <c r="B113" i="5"/>
  <c r="B71"/>
  <c r="B67" i="10"/>
  <c r="H35"/>
  <c r="H91" i="4"/>
  <c r="H109" i="5"/>
  <c r="H97"/>
  <c r="B16" i="9"/>
  <c r="B25" i="4"/>
  <c r="B69"/>
  <c r="H41" i="5"/>
  <c r="B127" i="4"/>
  <c r="B83"/>
  <c r="H123"/>
  <c r="B36" i="9"/>
  <c r="B55" i="3"/>
  <c r="B123" i="5"/>
  <c r="H85"/>
  <c r="H55"/>
  <c r="H29"/>
  <c r="B49" i="4"/>
  <c r="H41" i="10"/>
  <c r="H81" i="4"/>
  <c r="B55" i="5"/>
  <c r="H135"/>
  <c r="B35" i="10"/>
  <c r="B69"/>
  <c r="B107" i="5"/>
  <c r="B93"/>
  <c r="B79"/>
  <c r="H99" i="3"/>
  <c r="H123" i="10"/>
  <c r="H29"/>
  <c r="B29"/>
  <c r="H137"/>
  <c r="H141" i="3"/>
  <c r="H65"/>
  <c r="H81" i="10"/>
  <c r="H93" i="4"/>
  <c r="H91" i="5"/>
  <c r="H95" i="10"/>
  <c r="B121" i="3"/>
  <c r="B111" i="10"/>
  <c r="B107" i="3"/>
  <c r="B93"/>
  <c r="B79"/>
  <c r="B65"/>
  <c r="B97" i="4"/>
  <c r="B77"/>
  <c r="B63"/>
  <c r="H49"/>
  <c r="B111"/>
  <c r="B53" i="5"/>
  <c r="H121"/>
  <c r="H71"/>
  <c r="H83" i="10"/>
  <c r="H57"/>
  <c r="B41"/>
  <c r="H127" i="4"/>
  <c r="H79" i="5"/>
  <c r="H67"/>
  <c r="H21" i="3"/>
  <c r="B119" i="4"/>
  <c r="H39"/>
  <c r="H37"/>
  <c r="B125" i="5"/>
  <c r="B67"/>
  <c r="H99" i="10"/>
  <c r="H43"/>
  <c r="H25"/>
  <c r="B71"/>
  <c r="B15" i="9"/>
  <c r="B47"/>
  <c r="H25" i="3"/>
  <c r="B28" i="9"/>
  <c r="B113" i="3"/>
  <c r="B51"/>
  <c r="B37"/>
  <c r="H77"/>
  <c r="B105" i="4"/>
  <c r="B29"/>
  <c r="B21"/>
  <c r="H105"/>
  <c r="B37" i="5"/>
  <c r="H113"/>
  <c r="B119" i="10"/>
  <c r="H127"/>
  <c r="H105"/>
  <c r="H69"/>
  <c r="H49"/>
  <c r="H37"/>
  <c r="B83"/>
  <c r="B133" i="4"/>
  <c r="B139" i="5"/>
  <c r="H119" i="10"/>
  <c r="B127" i="3"/>
  <c r="B35" i="9"/>
  <c r="B57" i="10"/>
  <c r="H21" i="5"/>
  <c r="B44" i="9"/>
  <c r="B41" i="3"/>
  <c r="H53"/>
  <c r="B91" i="4"/>
  <c r="B35"/>
  <c r="H137"/>
  <c r="H69"/>
  <c r="B65" i="5"/>
  <c r="B51"/>
  <c r="B39"/>
  <c r="B27"/>
  <c r="H107" i="10"/>
  <c r="H93"/>
  <c r="H55"/>
  <c r="H39"/>
  <c r="H27"/>
  <c r="B141"/>
  <c r="B97"/>
  <c r="H139"/>
  <c r="B41" i="4"/>
  <c r="B95" i="5"/>
  <c r="H35"/>
  <c r="B113" i="10"/>
  <c r="B125" i="3"/>
  <c r="B39"/>
  <c r="B27"/>
  <c r="B113" i="4"/>
  <c r="B121"/>
  <c r="H91" i="3"/>
  <c r="H25" i="4"/>
  <c r="B67" i="3"/>
  <c r="B53"/>
  <c r="B37" i="4"/>
  <c r="H107"/>
  <c r="H65" i="10"/>
  <c r="B25" i="9"/>
  <c r="H141" i="4"/>
  <c r="H53"/>
  <c r="B109" i="5"/>
  <c r="H53" i="10"/>
  <c r="B63"/>
  <c r="H67" i="3"/>
  <c r="H65" i="4"/>
  <c r="H77"/>
  <c r="H51"/>
  <c r="H113" i="3"/>
  <c r="H111" i="4"/>
  <c r="B85"/>
  <c r="H99"/>
  <c r="B81" i="5"/>
  <c r="B23"/>
  <c r="H109" i="10"/>
  <c r="H97"/>
  <c r="H85"/>
  <c r="H77"/>
  <c r="B91"/>
  <c r="H141"/>
  <c r="B127"/>
  <c r="H79" i="3"/>
  <c r="B53" i="9"/>
  <c r="B65" i="4"/>
  <c r="H95"/>
  <c r="H21"/>
  <c r="B99" i="10"/>
  <c r="H23"/>
  <c r="H119" i="4"/>
  <c r="B109" i="3"/>
  <c r="B93" i="4"/>
  <c r="B43"/>
  <c r="H121" i="10"/>
  <c r="H71"/>
  <c r="H63"/>
  <c r="H51"/>
  <c r="B85"/>
  <c r="B49"/>
  <c r="B21"/>
  <c r="H35" i="3"/>
  <c r="H57" i="4"/>
  <c r="H83"/>
  <c r="B135" i="3"/>
  <c r="H125" i="4"/>
  <c r="B133" i="10"/>
  <c r="H135" i="4"/>
  <c r="B81" i="3"/>
  <c r="B23"/>
  <c r="B51" i="4"/>
  <c r="H125" i="10"/>
  <c r="H111"/>
  <c r="B137"/>
  <c r="B123" i="3"/>
  <c r="B99" i="4"/>
  <c r="H63"/>
  <c r="H27"/>
  <c r="B105" i="10"/>
  <c r="B43"/>
  <c r="H23" i="4"/>
  <c r="B141"/>
  <c r="B43" i="2"/>
  <c r="H43"/>
  <c r="B12" i="9"/>
  <c r="F16" i="5"/>
  <c r="G16"/>
  <c r="F16" i="4"/>
  <c r="G16"/>
  <c r="G16" i="10"/>
  <c r="F16"/>
  <c r="F6" i="2"/>
  <c r="C4" i="9" s="1"/>
  <c r="F15" i="2"/>
  <c r="C13" i="9" s="1"/>
  <c r="F7" i="2"/>
  <c r="C5" i="9" s="1"/>
  <c r="F13" i="2"/>
  <c r="C11" i="9" s="1"/>
  <c r="F14" i="2"/>
  <c r="C12" i="9" s="1"/>
  <c r="F11" i="2"/>
  <c r="C9" i="9" s="1"/>
  <c r="F12" i="2"/>
  <c r="C10" i="9" s="1"/>
  <c r="F10" i="2"/>
  <c r="C8" i="9" s="1"/>
  <c r="F9" i="2"/>
  <c r="C7" i="9" s="1"/>
  <c r="F8" i="2"/>
  <c r="C6" i="9" s="1"/>
  <c r="F16" i="3"/>
  <c r="G16"/>
  <c r="H79" i="2"/>
  <c r="B67"/>
  <c r="B109"/>
  <c r="B23"/>
  <c r="H93"/>
  <c r="H127"/>
  <c r="B13" i="9"/>
  <c r="B125" i="2"/>
  <c r="B27"/>
  <c r="H123"/>
  <c r="B55"/>
  <c r="H69"/>
  <c r="B81"/>
  <c r="B95"/>
  <c r="B113"/>
  <c r="H139"/>
  <c r="B121"/>
  <c r="B77"/>
  <c r="B133"/>
  <c r="B91"/>
  <c r="B63"/>
  <c r="B105"/>
  <c r="B71"/>
  <c r="B85"/>
  <c r="B99"/>
  <c r="B137"/>
  <c r="B141"/>
  <c r="H51"/>
  <c r="H65"/>
  <c r="H83"/>
  <c r="H97"/>
  <c r="H111"/>
  <c r="H119"/>
  <c r="H21"/>
  <c r="H25"/>
  <c r="H29"/>
  <c r="B51"/>
  <c r="B65"/>
  <c r="B69"/>
  <c r="B79"/>
  <c r="B83"/>
  <c r="B93"/>
  <c r="B97"/>
  <c r="B107"/>
  <c r="B111"/>
  <c r="B119"/>
  <c r="B123"/>
  <c r="B127"/>
  <c r="B135"/>
  <c r="B139"/>
  <c r="B21"/>
  <c r="B25"/>
  <c r="B29"/>
  <c r="H107"/>
  <c r="H55"/>
  <c r="H63"/>
  <c r="H67"/>
  <c r="H71"/>
  <c r="H77"/>
  <c r="H81"/>
  <c r="H85"/>
  <c r="H91"/>
  <c r="H95"/>
  <c r="H99"/>
  <c r="H105"/>
  <c r="H109"/>
  <c r="H121"/>
  <c r="H125"/>
  <c r="H133"/>
  <c r="H137"/>
  <c r="H141"/>
  <c r="H27"/>
  <c r="B11" i="9"/>
  <c r="H49" i="2"/>
  <c r="H53"/>
  <c r="H57"/>
  <c r="B49"/>
  <c r="B53"/>
  <c r="B7" i="9"/>
  <c r="H39" i="2"/>
  <c r="B8" i="9"/>
  <c r="B37" i="2"/>
  <c r="B5" i="9"/>
  <c r="B9"/>
  <c r="B10"/>
  <c r="B6"/>
  <c r="B39" i="2"/>
  <c r="B35"/>
  <c r="H16"/>
  <c r="I16"/>
  <c r="G10"/>
  <c r="D8" i="9" s="1"/>
  <c r="G11" i="2"/>
  <c r="D9" i="9" s="1"/>
  <c r="G9" i="2"/>
  <c r="D7" i="9" s="1"/>
  <c r="G12" i="2"/>
  <c r="D10" i="9" s="1"/>
  <c r="G14" i="2"/>
  <c r="D12" i="9" s="1"/>
  <c r="G6" i="2"/>
  <c r="D4" i="9" s="1"/>
  <c r="G13" i="2"/>
  <c r="D11" i="9" s="1"/>
  <c r="G8" i="2"/>
  <c r="D6" i="9" s="1"/>
  <c r="G15" i="2"/>
  <c r="D13" i="9" s="1"/>
  <c r="G7" i="2"/>
  <c r="D5" i="9" s="1"/>
  <c r="H27" l="1"/>
  <c r="D54"/>
  <c r="C54"/>
  <c r="H6" s="1"/>
  <c r="F16" i="2"/>
  <c r="G16"/>
  <c r="H50" i="9" l="1"/>
  <c r="H24"/>
  <c r="H52"/>
  <c r="H38"/>
  <c r="H39"/>
  <c r="H14"/>
  <c r="H15"/>
  <c r="H13"/>
  <c r="H7"/>
  <c r="H5"/>
  <c r="H19"/>
  <c r="H18"/>
  <c r="H20"/>
  <c r="H48"/>
  <c r="H21"/>
  <c r="H41"/>
  <c r="H22"/>
  <c r="H46"/>
  <c r="H23"/>
  <c r="H47"/>
  <c r="H35"/>
  <c r="H53"/>
  <c r="H49"/>
  <c r="H54"/>
  <c r="H29"/>
  <c r="H51"/>
  <c r="H4"/>
  <c r="H40"/>
  <c r="H33"/>
  <c r="H42"/>
  <c r="H26"/>
  <c r="H16"/>
  <c r="H44"/>
  <c r="H11"/>
  <c r="H8"/>
  <c r="H10"/>
  <c r="H43"/>
  <c r="H37"/>
  <c r="H32"/>
  <c r="H17"/>
  <c r="H45"/>
  <c r="H31"/>
  <c r="H34"/>
  <c r="H30"/>
  <c r="H36"/>
  <c r="H28"/>
  <c r="H25"/>
  <c r="H12"/>
  <c r="H9"/>
  <c r="J8" l="1"/>
  <c r="J13"/>
  <c r="N13" s="1"/>
  <c r="J24"/>
  <c r="N24" s="1"/>
  <c r="J36"/>
  <c r="J42"/>
  <c r="N42" s="1"/>
  <c r="J6"/>
  <c r="J52"/>
  <c r="J28"/>
  <c r="N28" s="1"/>
  <c r="J22"/>
  <c r="J17"/>
  <c r="O17" s="1"/>
  <c r="J34"/>
  <c r="J43"/>
  <c r="J11"/>
  <c r="O11" s="1"/>
  <c r="J50"/>
  <c r="N50" s="1"/>
  <c r="J4"/>
  <c r="J5"/>
  <c r="N5" s="1"/>
  <c r="J49"/>
  <c r="N49" s="1"/>
  <c r="J41"/>
  <c r="L41" s="1"/>
  <c r="J35"/>
  <c r="N35" s="1"/>
  <c r="J14"/>
  <c r="J23"/>
  <c r="O23" s="1"/>
  <c r="J25"/>
  <c r="N25" s="1"/>
  <c r="J19"/>
  <c r="O19" s="1"/>
  <c r="J38"/>
  <c r="J30"/>
  <c r="O8"/>
  <c r="N8"/>
  <c r="L8"/>
  <c r="M8"/>
  <c r="M41"/>
  <c r="L19"/>
  <c r="L17"/>
  <c r="L23"/>
  <c r="M17"/>
  <c r="L13"/>
  <c r="L42"/>
  <c r="N30"/>
  <c r="J45"/>
  <c r="N45" s="1"/>
  <c r="J7"/>
  <c r="J18"/>
  <c r="L18" s="1"/>
  <c r="J47"/>
  <c r="N47" s="1"/>
  <c r="J51"/>
  <c r="L51" s="1"/>
  <c r="J37"/>
  <c r="M37" s="1"/>
  <c r="J40"/>
  <c r="L40" s="1"/>
  <c r="J10"/>
  <c r="J32"/>
  <c r="N32" s="1"/>
  <c r="J44"/>
  <c r="J9"/>
  <c r="J46"/>
  <c r="J48"/>
  <c r="J29"/>
  <c r="J39"/>
  <c r="J33"/>
  <c r="J53"/>
  <c r="J26"/>
  <c r="J27"/>
  <c r="J20"/>
  <c r="J15"/>
  <c r="J21"/>
  <c r="J16"/>
  <c r="J31"/>
  <c r="J12"/>
  <c r="L24"/>
  <c r="M11"/>
  <c r="N11"/>
  <c r="L49"/>
  <c r="M24"/>
  <c r="L11"/>
  <c r="L4"/>
  <c r="M5"/>
  <c r="L6"/>
  <c r="M50"/>
  <c r="M42"/>
  <c r="L14"/>
  <c r="M23"/>
  <c r="L50"/>
  <c r="K4"/>
  <c r="L5"/>
  <c r="M49"/>
  <c r="M28"/>
  <c r="N19"/>
  <c r="N14"/>
  <c r="O28"/>
  <c r="N22"/>
  <c r="N38"/>
  <c r="M45"/>
  <c r="M38"/>
  <c r="M35"/>
  <c r="L28"/>
  <c r="L35"/>
  <c r="L22"/>
  <c r="L34"/>
  <c r="L25"/>
  <c r="L43"/>
  <c r="L37"/>
  <c r="M40"/>
  <c r="M51"/>
  <c r="M25"/>
  <c r="L47"/>
  <c r="N34"/>
  <c r="N23"/>
  <c r="L32"/>
  <c r="M19"/>
  <c r="M30"/>
  <c r="N9"/>
  <c r="O35"/>
  <c r="N17"/>
  <c r="O25"/>
  <c r="M13"/>
  <c r="N4"/>
  <c r="N18"/>
  <c r="L39"/>
  <c r="M48"/>
  <c r="M10"/>
  <c r="M44"/>
  <c r="M32"/>
  <c r="N48"/>
  <c r="N29"/>
  <c r="O45"/>
  <c r="O7"/>
  <c r="O18"/>
  <c r="O47"/>
  <c r="N51"/>
  <c r="O51"/>
  <c r="N37"/>
  <c r="O37"/>
  <c r="N40"/>
  <c r="O40"/>
  <c r="O10"/>
  <c r="O32"/>
  <c r="O44"/>
  <c r="O9"/>
  <c r="N46"/>
  <c r="O46"/>
  <c r="O13"/>
  <c r="O50"/>
  <c r="O24"/>
  <c r="O36"/>
  <c r="O5"/>
  <c r="O42"/>
  <c r="O49"/>
  <c r="O6"/>
  <c r="N41"/>
  <c r="O41"/>
  <c r="N52"/>
  <c r="O52"/>
  <c r="L7"/>
  <c r="L45"/>
  <c r="M18"/>
  <c r="M47"/>
  <c r="O38" l="1"/>
  <c r="L38"/>
  <c r="M14"/>
  <c r="O14"/>
  <c r="N43"/>
  <c r="O43"/>
  <c r="M43"/>
  <c r="M6"/>
  <c r="N6"/>
  <c r="N36"/>
  <c r="L36"/>
  <c r="M36"/>
  <c r="O30"/>
  <c r="L30"/>
  <c r="O4"/>
  <c r="M4"/>
  <c r="O34"/>
  <c r="M34"/>
  <c r="O22"/>
  <c r="M22"/>
  <c r="M52"/>
  <c r="L52"/>
  <c r="N12"/>
  <c r="O12"/>
  <c r="M12"/>
  <c r="L12"/>
  <c r="O16"/>
  <c r="M16"/>
  <c r="L16"/>
  <c r="N16"/>
  <c r="O15"/>
  <c r="N15"/>
  <c r="L15"/>
  <c r="M15"/>
  <c r="O27"/>
  <c r="N27"/>
  <c r="M27"/>
  <c r="L27"/>
  <c r="N53"/>
  <c r="O53"/>
  <c r="L53"/>
  <c r="M53"/>
  <c r="N39"/>
  <c r="O39"/>
  <c r="M39"/>
  <c r="O48"/>
  <c r="L48"/>
  <c r="M9"/>
  <c r="L9"/>
  <c r="O31"/>
  <c r="N31"/>
  <c r="M31"/>
  <c r="L31"/>
  <c r="N21"/>
  <c r="L21"/>
  <c r="M21"/>
  <c r="O21"/>
  <c r="N20"/>
  <c r="O20"/>
  <c r="M20"/>
  <c r="L20"/>
  <c r="N26"/>
  <c r="O26"/>
  <c r="M26"/>
  <c r="L26"/>
  <c r="N33"/>
  <c r="L33"/>
  <c r="O33"/>
  <c r="M33"/>
  <c r="O29"/>
  <c r="M29"/>
  <c r="L29"/>
  <c r="M46"/>
  <c r="L46"/>
  <c r="N44"/>
  <c r="L44"/>
  <c r="L10"/>
  <c r="N10"/>
  <c r="N7"/>
  <c r="M7"/>
  <c r="K5"/>
  <c r="K9"/>
  <c r="K10" s="1"/>
  <c r="K11" s="1"/>
  <c r="K6"/>
  <c r="K12" l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O54"/>
  <c r="K8"/>
  <c r="N54"/>
  <c r="M54"/>
  <c r="K7"/>
</calcChain>
</file>

<file path=xl/sharedStrings.xml><?xml version="1.0" encoding="utf-8"?>
<sst xmlns="http://schemas.openxmlformats.org/spreadsheetml/2006/main" count="1621" uniqueCount="466">
  <si>
    <t>G.A.</t>
  </si>
  <si>
    <t>N°2</t>
  </si>
  <si>
    <t>N°3</t>
  </si>
  <si>
    <t>N°4</t>
  </si>
  <si>
    <t>N°5</t>
  </si>
  <si>
    <t>N°6</t>
  </si>
  <si>
    <t>N°7</t>
  </si>
  <si>
    <t>N°8</t>
  </si>
  <si>
    <t>N°9</t>
  </si>
  <si>
    <t>N°10</t>
  </si>
  <si>
    <t>ASB</t>
  </si>
  <si>
    <t xml:space="preserve">N°1 </t>
  </si>
  <si>
    <t xml:space="preserve">N°3  </t>
  </si>
  <si>
    <t xml:space="preserve">N°5 </t>
  </si>
  <si>
    <t xml:space="preserve">N°7  </t>
  </si>
  <si>
    <t xml:space="preserve">N°9 </t>
  </si>
  <si>
    <t>Points</t>
  </si>
  <si>
    <t>Pour</t>
  </si>
  <si>
    <t>Contre</t>
  </si>
  <si>
    <t xml:space="preserve">N°8 </t>
  </si>
  <si>
    <t xml:space="preserve">N°2 </t>
  </si>
  <si>
    <t xml:space="preserve">N°3 </t>
  </si>
  <si>
    <t xml:space="preserve">N°2  </t>
  </si>
  <si>
    <t xml:space="preserve">N°4  </t>
  </si>
  <si>
    <t xml:space="preserve">N°4 </t>
  </si>
  <si>
    <t xml:space="preserve">N°6 </t>
  </si>
  <si>
    <t xml:space="preserve">N°6  </t>
  </si>
  <si>
    <t>1 X 2</t>
  </si>
  <si>
    <t>3 X 5</t>
  </si>
  <si>
    <t>4 X 6</t>
  </si>
  <si>
    <t>7 X 9</t>
  </si>
  <si>
    <t>8 X 10</t>
  </si>
  <si>
    <t>1ère Partie</t>
  </si>
  <si>
    <t>2ème Partie</t>
  </si>
  <si>
    <t>1 X 3</t>
  </si>
  <si>
    <t>2 X 4</t>
  </si>
  <si>
    <t>5 X 9</t>
  </si>
  <si>
    <t>6 X 10</t>
  </si>
  <si>
    <t>7 X 8</t>
  </si>
  <si>
    <t>3ème Partie</t>
  </si>
  <si>
    <t>1 X 4</t>
  </si>
  <si>
    <t>2 X 5</t>
  </si>
  <si>
    <t>3 X 6</t>
  </si>
  <si>
    <t>4 X 8</t>
  </si>
  <si>
    <t>7 X 10</t>
  </si>
  <si>
    <t>8 X 9</t>
  </si>
  <si>
    <t>4ème Partie</t>
  </si>
  <si>
    <t>1 X 5</t>
  </si>
  <si>
    <t>2 X 6</t>
  </si>
  <si>
    <t>3 X 7</t>
  </si>
  <si>
    <t>9 X 10</t>
  </si>
  <si>
    <t>5èmePartie</t>
  </si>
  <si>
    <t>1 X 6</t>
  </si>
  <si>
    <t>2 X 7</t>
  </si>
  <si>
    <t>3 X 8</t>
  </si>
  <si>
    <t>4 X 9</t>
  </si>
  <si>
    <t>5 X 10</t>
  </si>
  <si>
    <t xml:space="preserve">          ORDRE DES RENCONTRES PAR POULES</t>
  </si>
  <si>
    <t>POULE  A</t>
  </si>
  <si>
    <t>6ème Partie</t>
  </si>
  <si>
    <t>7ème Partie</t>
  </si>
  <si>
    <t>8ème Partie</t>
  </si>
  <si>
    <t>9ème Partie</t>
  </si>
  <si>
    <t>1 X 7</t>
  </si>
  <si>
    <t>2 X 8</t>
  </si>
  <si>
    <t>4 X 10</t>
  </si>
  <si>
    <t>3 X 9</t>
  </si>
  <si>
    <t>5 X 6</t>
  </si>
  <si>
    <t>1 X 8</t>
  </si>
  <si>
    <t>2 X 9</t>
  </si>
  <si>
    <t>3 X 10</t>
  </si>
  <si>
    <t>1 X 9</t>
  </si>
  <si>
    <t>2 X 10</t>
  </si>
  <si>
    <t>3 X 4</t>
  </si>
  <si>
    <t>7 X 5</t>
  </si>
  <si>
    <t>1 X 10</t>
  </si>
  <si>
    <t>5 X 8</t>
  </si>
  <si>
    <t>9 X 6</t>
  </si>
  <si>
    <t>4 X 5</t>
  </si>
  <si>
    <t>6 X 7</t>
  </si>
  <si>
    <t>6 X 8</t>
  </si>
  <si>
    <t>3 X 2</t>
  </si>
  <si>
    <t>7 X 4</t>
  </si>
  <si>
    <t>POULE  B</t>
  </si>
  <si>
    <t>11 X 12</t>
  </si>
  <si>
    <t>13 X 15</t>
  </si>
  <si>
    <t>14 X 16</t>
  </si>
  <si>
    <t>17 X 19</t>
  </si>
  <si>
    <t>1 à 10</t>
  </si>
  <si>
    <t>11 à 20</t>
  </si>
  <si>
    <t>18 X 20</t>
  </si>
  <si>
    <t>11 X 13</t>
  </si>
  <si>
    <t>12 X 14</t>
  </si>
  <si>
    <t>17 X 18</t>
  </si>
  <si>
    <t>16 X 20</t>
  </si>
  <si>
    <t>15 X 19</t>
  </si>
  <si>
    <t>11 X 14</t>
  </si>
  <si>
    <t>12 X 15</t>
  </si>
  <si>
    <t>13 X 16</t>
  </si>
  <si>
    <t>17 X 20</t>
  </si>
  <si>
    <t>18 X 19</t>
  </si>
  <si>
    <t>11 X 15</t>
  </si>
  <si>
    <t>12 X 16</t>
  </si>
  <si>
    <t>13 X 17</t>
  </si>
  <si>
    <t>19 X 20</t>
  </si>
  <si>
    <t>11 X 16</t>
  </si>
  <si>
    <t>12 X 17</t>
  </si>
  <si>
    <t>13 X 18</t>
  </si>
  <si>
    <t>14 X 19</t>
  </si>
  <si>
    <t>15 X 20</t>
  </si>
  <si>
    <t>11 X 17</t>
  </si>
  <si>
    <t>12 X 18</t>
  </si>
  <si>
    <t>13 X 19</t>
  </si>
  <si>
    <t>14 X 20</t>
  </si>
  <si>
    <t>15 X 16</t>
  </si>
  <si>
    <t>11 X 18</t>
  </si>
  <si>
    <t>12 X 19</t>
  </si>
  <si>
    <t>13 X 20</t>
  </si>
  <si>
    <t>14 X 15</t>
  </si>
  <si>
    <t>16 X 17</t>
  </si>
  <si>
    <t>11 X 19</t>
  </si>
  <si>
    <t>12 X 20</t>
  </si>
  <si>
    <t>13 X 14</t>
  </si>
  <si>
    <t>17 X 15</t>
  </si>
  <si>
    <t>16 X18</t>
  </si>
  <si>
    <t>11 X 20</t>
  </si>
  <si>
    <t>13 X 12</t>
  </si>
  <si>
    <t>15 X 18</t>
  </si>
  <si>
    <t>17 X 14</t>
  </si>
  <si>
    <t>19 X 16</t>
  </si>
  <si>
    <t>14 X 18</t>
  </si>
  <si>
    <t>POULE  C</t>
  </si>
  <si>
    <t>21 à30</t>
  </si>
  <si>
    <t>31 à 40</t>
  </si>
  <si>
    <t>POULE  D</t>
  </si>
  <si>
    <t>21 X 23</t>
  </si>
  <si>
    <t>22 X 24</t>
  </si>
  <si>
    <t>27 X 28</t>
  </si>
  <si>
    <t>26 X 30</t>
  </si>
  <si>
    <t>25 X 29</t>
  </si>
  <si>
    <t>21 X 24</t>
  </si>
  <si>
    <t>22 X 25</t>
  </si>
  <si>
    <t>23 X 26</t>
  </si>
  <si>
    <t>27 X 30</t>
  </si>
  <si>
    <t>28 X 29</t>
  </si>
  <si>
    <t>21 X 25</t>
  </si>
  <si>
    <t>22 X 26</t>
  </si>
  <si>
    <t>23 X 27</t>
  </si>
  <si>
    <t>24 X 28</t>
  </si>
  <si>
    <t>9 X 30</t>
  </si>
  <si>
    <t>21 X 26</t>
  </si>
  <si>
    <t>22 X 27</t>
  </si>
  <si>
    <t>23 X 28</t>
  </si>
  <si>
    <t>24 X 29</t>
  </si>
  <si>
    <t>25 X 30</t>
  </si>
  <si>
    <t>21 X 28</t>
  </si>
  <si>
    <t>22 X 29</t>
  </si>
  <si>
    <t>23 X 30</t>
  </si>
  <si>
    <t>24 X 25</t>
  </si>
  <si>
    <t>26 X 27</t>
  </si>
  <si>
    <t>21 X 29</t>
  </si>
  <si>
    <t>22 X 30</t>
  </si>
  <si>
    <t>23 X 24</t>
  </si>
  <si>
    <t>27 X 25</t>
  </si>
  <si>
    <t>26 X 28</t>
  </si>
  <si>
    <t>21 X 30</t>
  </si>
  <si>
    <t>23 X 22</t>
  </si>
  <si>
    <t>25 X 28</t>
  </si>
  <si>
    <t>27 X 24</t>
  </si>
  <si>
    <t>29 X 26</t>
  </si>
  <si>
    <t>31 X 33</t>
  </si>
  <si>
    <t>32 X 34</t>
  </si>
  <si>
    <t>37 X 38</t>
  </si>
  <si>
    <t>36 X 40</t>
  </si>
  <si>
    <t>35 X 39</t>
  </si>
  <si>
    <t>31 X 34</t>
  </si>
  <si>
    <t>32 X 35</t>
  </si>
  <si>
    <t>33 X 36</t>
  </si>
  <si>
    <t>37 X 40</t>
  </si>
  <si>
    <t>38 X 39</t>
  </si>
  <si>
    <t>31 X 35</t>
  </si>
  <si>
    <t>32 X 36</t>
  </si>
  <si>
    <t>33 X 37</t>
  </si>
  <si>
    <t>34 X 38</t>
  </si>
  <si>
    <t>39 X 40</t>
  </si>
  <si>
    <t>31 X 36</t>
  </si>
  <si>
    <t>32 X 37</t>
  </si>
  <si>
    <t>33 X 38</t>
  </si>
  <si>
    <t>34 X 39</t>
  </si>
  <si>
    <t>35 X 40</t>
  </si>
  <si>
    <t>31 X 38</t>
  </si>
  <si>
    <t>32 X 39</t>
  </si>
  <si>
    <t>33 X 40</t>
  </si>
  <si>
    <t>34 X 35</t>
  </si>
  <si>
    <t>36 X 37</t>
  </si>
  <si>
    <t>31 X 39</t>
  </si>
  <si>
    <t>32 X 40</t>
  </si>
  <si>
    <t>33 X 34</t>
  </si>
  <si>
    <t>37 X 35</t>
  </si>
  <si>
    <t>36 X 38</t>
  </si>
  <si>
    <t>31 X 40</t>
  </si>
  <si>
    <t>33 X 32</t>
  </si>
  <si>
    <t>35 X 38</t>
  </si>
  <si>
    <t>37 X 34</t>
  </si>
  <si>
    <t>39 X 36</t>
  </si>
  <si>
    <t>POULE B</t>
  </si>
  <si>
    <t>POULE A</t>
  </si>
  <si>
    <t>POULE D</t>
  </si>
  <si>
    <t>Poule B</t>
  </si>
  <si>
    <t>Poule A</t>
  </si>
  <si>
    <t>N°</t>
  </si>
  <si>
    <t>NOM</t>
  </si>
  <si>
    <t>SCORES</t>
  </si>
  <si>
    <t>12H de MAUVES 2015</t>
  </si>
  <si>
    <t>PRENOM</t>
  </si>
  <si>
    <t>SOCIETE</t>
  </si>
  <si>
    <t>POULE</t>
  </si>
  <si>
    <t>A</t>
  </si>
  <si>
    <t>B</t>
  </si>
  <si>
    <t>C</t>
  </si>
  <si>
    <t>D</t>
  </si>
  <si>
    <t>E</t>
  </si>
  <si>
    <t>LISTE des INSCRITS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</si>
  <si>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</si>
  <si>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</si>
  <si>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</si>
  <si>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</si>
  <si>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</si>
  <si>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</si>
  <si>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</si>
  <si>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</si>
  <si>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</si>
  <si>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</si>
  <si>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 xml:space="preserve"> 1ère PARTIE</t>
  </si>
  <si>
    <t xml:space="preserve">     ENREGISTREMENTS RESULTATS 12 H00</t>
  </si>
  <si>
    <t>Tirage 1 à 50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</si>
  <si>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</si>
  <si>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</si>
  <si>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</si>
  <si>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</si>
  <si>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</si>
  <si>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</si>
  <si>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</si>
  <si>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</si>
  <si>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</si>
  <si>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</si>
  <si>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POULE B          N° 11 à 20</t>
  </si>
  <si>
    <t>POULE A          N° 01 à 10</t>
  </si>
  <si>
    <t>POULE C             N° 21 à 30</t>
  </si>
  <si>
    <t>C21</t>
  </si>
  <si>
    <t>C22</t>
  </si>
  <si>
    <t>C23</t>
  </si>
  <si>
    <t>C24</t>
  </si>
  <si>
    <t>C26</t>
  </si>
  <si>
    <t>C27</t>
  </si>
  <si>
    <t>C28</t>
  </si>
  <si>
    <t>C29</t>
  </si>
  <si>
    <t>C30</t>
  </si>
  <si>
    <t>C25</t>
  </si>
  <si>
    <t>2ème PARTIE</t>
  </si>
  <si>
    <t xml:space="preserve"> 3ème PARTIE</t>
  </si>
  <si>
    <t>4ème PARTIE</t>
  </si>
  <si>
    <t>5ème PARTIE</t>
  </si>
  <si>
    <t>3ème PARTIE</t>
  </si>
  <si>
    <t xml:space="preserve"> 6ème PARTIE</t>
  </si>
  <si>
    <t>7ème PARTIE</t>
  </si>
  <si>
    <t>8ème PARTIE</t>
  </si>
  <si>
    <t xml:space="preserve"> 9ème PARTIE</t>
  </si>
  <si>
    <t>POULE C</t>
  </si>
  <si>
    <t>6ème PARTIE</t>
  </si>
  <si>
    <t>9ème PARTIE</t>
  </si>
  <si>
    <t>POULE D           N° 31 à 40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</si>
  <si>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</si>
  <si>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</si>
  <si>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</si>
  <si>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</si>
  <si>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</si>
  <si>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</si>
  <si>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</si>
  <si>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</si>
  <si>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</si>
  <si>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</si>
  <si>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N°1 1</t>
  </si>
  <si>
    <t>N°19</t>
  </si>
  <si>
    <t xml:space="preserve">N°12  </t>
  </si>
  <si>
    <t>N°20</t>
  </si>
  <si>
    <t xml:space="preserve">N°13 </t>
  </si>
  <si>
    <t>N°14</t>
  </si>
  <si>
    <t xml:space="preserve">N°17  </t>
  </si>
  <si>
    <t>N°15</t>
  </si>
  <si>
    <t xml:space="preserve">N°16 </t>
  </si>
  <si>
    <t>N°18</t>
  </si>
  <si>
    <t xml:space="preserve">N°11 </t>
  </si>
  <si>
    <t>N°17</t>
  </si>
  <si>
    <t xml:space="preserve">N°21 </t>
  </si>
  <si>
    <t>N°22</t>
  </si>
  <si>
    <t>N°23</t>
  </si>
  <si>
    <t>N°25</t>
  </si>
  <si>
    <t>N°24</t>
  </si>
  <si>
    <t>N°26</t>
  </si>
  <si>
    <t>N°27</t>
  </si>
  <si>
    <t>N°29</t>
  </si>
  <si>
    <t xml:space="preserve">N°28 </t>
  </si>
  <si>
    <t>N°30</t>
  </si>
  <si>
    <t>POULE E           N° 41 à 50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</si>
  <si>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</si>
  <si>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</si>
  <si>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</si>
  <si>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</si>
  <si>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</si>
  <si>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</si>
  <si>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</si>
  <si>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</si>
  <si>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</si>
  <si>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</si>
  <si>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POULE E</t>
  </si>
  <si>
    <t>N° Equipe</t>
  </si>
  <si>
    <t xml:space="preserve">N°41 </t>
  </si>
  <si>
    <t>N°42</t>
  </si>
  <si>
    <t>N°43</t>
  </si>
  <si>
    <t>N°45</t>
  </si>
  <si>
    <t>N°44</t>
  </si>
  <si>
    <t>N°46</t>
  </si>
  <si>
    <t>N°47</t>
  </si>
  <si>
    <t>N°49</t>
  </si>
  <si>
    <t xml:space="preserve">N°48 </t>
  </si>
  <si>
    <t>N°50</t>
  </si>
  <si>
    <t>X</t>
  </si>
  <si>
    <t xml:space="preserve">       Le :</t>
  </si>
  <si>
    <t xml:space="preserve">N°31 </t>
  </si>
  <si>
    <t>N°33</t>
  </si>
  <si>
    <t>N°34</t>
  </si>
  <si>
    <t>N°37</t>
  </si>
  <si>
    <t xml:space="preserve">N°38 </t>
  </si>
  <si>
    <t>N°32</t>
  </si>
  <si>
    <t>N°35</t>
  </si>
  <si>
    <t>N°36</t>
  </si>
  <si>
    <t>N°39</t>
  </si>
  <si>
    <t>N°40</t>
  </si>
  <si>
    <t>Code vérouillage : AB</t>
  </si>
  <si>
    <t>Ex aequo</t>
  </si>
  <si>
    <t>Poule E</t>
  </si>
  <si>
    <t>Poule D</t>
  </si>
  <si>
    <t>Poule C</t>
  </si>
  <si>
    <t>Rang</t>
  </si>
  <si>
    <t>Class.</t>
  </si>
  <si>
    <t>Class. 1</t>
  </si>
  <si>
    <t>Noms</t>
  </si>
  <si>
    <t>A02_Audrey_SEGUR</t>
  </si>
  <si>
    <t>A03_Dominique_COURTIAL</t>
  </si>
  <si>
    <t>A07_Jean Pierre_GUILHERMET</t>
  </si>
  <si>
    <t>B13_Christian_BERTRAND</t>
  </si>
  <si>
    <t>C23_Sylvain_BLACHON</t>
  </si>
  <si>
    <t>D33_Philippe_MANIOULOUX</t>
  </si>
  <si>
    <t>E43_Michel_JOUVE</t>
  </si>
  <si>
    <t>B16_Jacky_CHAMBON</t>
  </si>
  <si>
    <t>C26_Christian_PERON</t>
  </si>
  <si>
    <t>D36_Jean Louis_CLEMENT</t>
  </si>
  <si>
    <t>E46_Françoise_GEMARD</t>
  </si>
  <si>
    <t>A04_Jacques_SEGURA</t>
  </si>
  <si>
    <t>B12_Stéphane_BOURBON</t>
  </si>
  <si>
    <t>C22_Christine_EYRAUD</t>
  </si>
  <si>
    <t>D32_Tony_JOUVET</t>
  </si>
  <si>
    <t>E42_Laurent_BARJON</t>
  </si>
  <si>
    <t>B20_Vicent_ASTIC</t>
  </si>
  <si>
    <t>C30_Jacques_BERTRAND</t>
  </si>
  <si>
    <t>D40_Guillaume_DECROUX</t>
  </si>
  <si>
    <t>E50_Michel_FAURE</t>
  </si>
  <si>
    <t>B14_Michel_OLLIER</t>
  </si>
  <si>
    <t>C24_Patrick_PETINOT</t>
  </si>
  <si>
    <t>D34_Annie_BERARD</t>
  </si>
  <si>
    <t>E44_Jean Claude_VINCENT</t>
  </si>
  <si>
    <t>B15_Geoffroy_COMEAT</t>
  </si>
  <si>
    <t>C25_Martial_MOURZELAS</t>
  </si>
  <si>
    <t>D35_Gérard_FREYSSENET</t>
  </si>
  <si>
    <t>E45_Jean Claude_GLEE</t>
  </si>
  <si>
    <t>A10_Bernard_LASSAGNE</t>
  </si>
  <si>
    <t>B17_Denis_GAY</t>
  </si>
  <si>
    <t>C27_Bruno_VERT</t>
  </si>
  <si>
    <t>D37_Sébastien_BOBICHON</t>
  </si>
  <si>
    <t>E47_Jean Paul_DUFAUD</t>
  </si>
  <si>
    <t>A06_Pascal_BRUN</t>
  </si>
  <si>
    <t>B18_Frank_ADDE</t>
  </si>
  <si>
    <t>C28_Jean Luc_MANIOULOUX</t>
  </si>
  <si>
    <t>D38_Grégory_MURE</t>
  </si>
  <si>
    <t>E48_Robert_AMOROZO</t>
  </si>
  <si>
    <t>A09_Jean Claude_MOINS</t>
  </si>
  <si>
    <t>B11_Patrick_RAVANAT</t>
  </si>
  <si>
    <t>C21_David_PASSAT</t>
  </si>
  <si>
    <t>D31_Georges_FRAISSE</t>
  </si>
  <si>
    <t>E41_Mélanie_BLACHIER</t>
  </si>
  <si>
    <t>A08_Loïc_SONZOGNI</t>
  </si>
  <si>
    <t>A05_Jean Louis_BOGIRAUD</t>
  </si>
  <si>
    <t>B19_Claire_CHIZAT</t>
  </si>
  <si>
    <t>C29_Alain_BESSON</t>
  </si>
  <si>
    <t>D39_Michel_BOURGAUD</t>
  </si>
  <si>
    <t>E49_Jean Pierre_MORENAS</t>
  </si>
  <si>
    <t>A01_Maurice_BERARD</t>
  </si>
  <si>
    <t>Vu</t>
  </si>
  <si>
    <t>Classement!A1</t>
  </si>
  <si>
    <t>vu</t>
  </si>
  <si>
    <t>Copier - Collage spécial - Valeurs</t>
  </si>
  <si>
    <t>Lien</t>
  </si>
  <si>
    <t>x</t>
  </si>
  <si>
    <t>W</t>
  </si>
  <si>
    <t>AK</t>
  </si>
  <si>
    <t>AL</t>
  </si>
  <si>
    <t>AM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</si>
  <si>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</si>
  <si>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</si>
  <si>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</si>
  <si>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</si>
  <si>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</si>
  <si>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</si>
  <si>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</si>
  <si>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</si>
  <si>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</si>
  <si>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</si>
  <si>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</si>
  <si>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</si>
  <si>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AN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</si>
  <si>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</si>
  <si>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</si>
  <si>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</si>
  <si>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</si>
  <si>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</si>
  <si>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</si>
  <si>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</si>
  <si>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</si>
  <si>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</si>
  <si>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</si>
  <si>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</si>
  <si>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</si>
  <si>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</si>
  <si>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</si>
  <si>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</si>
  <si>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</si>
  <si>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</si>
  <si>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</si>
  <si>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</si>
  <si>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</si>
  <si>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</si>
  <si>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</si>
  <si>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BX</t>
  </si>
  <si>
    <t>Alain</t>
  </si>
  <si>
    <t>Marc</t>
  </si>
  <si>
    <t>Michel</t>
  </si>
  <si>
    <t>JOUVE</t>
  </si>
  <si>
    <t>SAFFRE</t>
  </si>
  <si>
    <t>André</t>
  </si>
  <si>
    <t>BESSON</t>
  </si>
  <si>
    <t>VALAYER</t>
  </si>
  <si>
    <t>Guy</t>
  </si>
  <si>
    <t>Roland</t>
  </si>
  <si>
    <t>Bernard</t>
  </si>
  <si>
    <t>Robert</t>
  </si>
  <si>
    <t>Pierre</t>
  </si>
  <si>
    <t>TETARD</t>
  </si>
  <si>
    <t>CHALANCON</t>
  </si>
  <si>
    <t>BONNET</t>
  </si>
  <si>
    <t>BOUVET</t>
  </si>
  <si>
    <t>DEBEAUX</t>
  </si>
  <si>
    <t>ALAIN</t>
  </si>
  <si>
    <t>PENEL</t>
  </si>
  <si>
    <t>CLASSEMENT FINAL</t>
  </si>
  <si>
    <t>RESULTATS</t>
  </si>
</sst>
</file>

<file path=xl/styles.xml><?xml version="1.0" encoding="utf-8"?>
<styleSheet xmlns="http://schemas.openxmlformats.org/spreadsheetml/2006/main">
  <fonts count="14">
    <font>
      <sz val="10"/>
      <name val="Times New Roman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rgb="FFFF0000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u/>
      <sz val="9"/>
      <color theme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2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95D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30" xfId="0" applyBorder="1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4" borderId="42" xfId="0" applyNumberFormat="1" applyFont="1" applyFill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</xf>
    <xf numFmtId="0" fontId="3" fillId="0" borderId="24" xfId="0" applyNumberFormat="1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42" xfId="0" quotePrefix="1" applyFont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0" borderId="31" xfId="0" quotePrefix="1" applyFont="1" applyBorder="1" applyAlignment="1" applyProtection="1">
      <alignment horizontal="center" vertical="center"/>
    </xf>
    <xf numFmtId="0" fontId="3" fillId="0" borderId="14" xfId="0" quotePrefix="1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4" borderId="50" xfId="0" applyNumberFormat="1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0" borderId="32" xfId="0" quotePrefix="1" applyFont="1" applyBorder="1" applyAlignment="1" applyProtection="1">
      <alignment horizontal="center" vertical="center"/>
    </xf>
    <xf numFmtId="0" fontId="3" fillId="0" borderId="34" xfId="0" quotePrefix="1" applyFont="1" applyBorder="1" applyAlignment="1" applyProtection="1">
      <alignment horizontal="center" vertical="center"/>
    </xf>
    <xf numFmtId="0" fontId="3" fillId="0" borderId="22" xfId="0" quotePrefix="1" applyFont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10" borderId="26" xfId="0" applyFont="1" applyFill="1" applyBorder="1" applyAlignment="1" applyProtection="1">
      <alignment horizontal="center" vertical="center"/>
    </xf>
    <xf numFmtId="0" fontId="4" fillId="10" borderId="28" xfId="0" applyFont="1" applyFill="1" applyBorder="1" applyAlignment="1" applyProtection="1">
      <alignment horizontal="center" vertical="center"/>
    </xf>
    <xf numFmtId="0" fontId="4" fillId="10" borderId="29" xfId="0" applyFont="1" applyFill="1" applyBorder="1" applyAlignment="1" applyProtection="1">
      <alignment horizontal="center" vertical="center"/>
    </xf>
    <xf numFmtId="0" fontId="4" fillId="6" borderId="26" xfId="0" applyFont="1" applyFill="1" applyBorder="1" applyAlignment="1" applyProtection="1">
      <alignment horizontal="center" vertical="center"/>
    </xf>
    <xf numFmtId="0" fontId="4" fillId="6" borderId="28" xfId="0" applyFont="1" applyFill="1" applyBorder="1" applyAlignment="1" applyProtection="1">
      <alignment horizontal="center" vertical="center"/>
    </xf>
    <xf numFmtId="0" fontId="4" fillId="6" borderId="29" xfId="0" applyFont="1" applyFill="1" applyBorder="1" applyAlignment="1" applyProtection="1">
      <alignment horizontal="center" vertical="center"/>
    </xf>
    <xf numFmtId="0" fontId="3" fillId="6" borderId="23" xfId="0" applyFont="1" applyFill="1" applyBorder="1" applyAlignment="1" applyProtection="1">
      <alignment horizontal="center"/>
    </xf>
    <xf numFmtId="0" fontId="3" fillId="6" borderId="24" xfId="0" applyFont="1" applyFill="1" applyBorder="1" applyAlignment="1" applyProtection="1">
      <alignment horizontal="center"/>
    </xf>
    <xf numFmtId="0" fontId="3" fillId="6" borderId="25" xfId="0" applyFont="1" applyFill="1" applyBorder="1" applyAlignment="1" applyProtection="1">
      <alignment horizontal="center"/>
    </xf>
    <xf numFmtId="0" fontId="4" fillId="11" borderId="26" xfId="0" applyFont="1" applyFill="1" applyBorder="1" applyAlignment="1" applyProtection="1">
      <alignment horizontal="center" vertical="center"/>
    </xf>
    <xf numFmtId="0" fontId="4" fillId="11" borderId="28" xfId="0" applyFont="1" applyFill="1" applyBorder="1" applyAlignment="1" applyProtection="1">
      <alignment horizontal="center" vertical="center"/>
    </xf>
    <xf numFmtId="0" fontId="4" fillId="11" borderId="29" xfId="0" applyFont="1" applyFill="1" applyBorder="1" applyAlignment="1" applyProtection="1">
      <alignment horizontal="center" vertical="center"/>
    </xf>
    <xf numFmtId="0" fontId="3" fillId="11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8" borderId="28" xfId="0" applyFont="1" applyFill="1" applyBorder="1" applyAlignment="1" applyProtection="1">
      <alignment horizontal="center" vertical="center"/>
    </xf>
    <xf numFmtId="0" fontId="4" fillId="8" borderId="26" xfId="0" applyFont="1" applyFill="1" applyBorder="1" applyAlignment="1" applyProtection="1">
      <alignment horizontal="center" vertical="center"/>
    </xf>
    <xf numFmtId="0" fontId="4" fillId="8" borderId="29" xfId="0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horizontal="center" vertical="center"/>
    </xf>
    <xf numFmtId="0" fontId="3" fillId="8" borderId="24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16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16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11" borderId="1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9" borderId="17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9" borderId="18" xfId="0" applyFont="1" applyFill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9" borderId="19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</xf>
    <xf numFmtId="0" fontId="4" fillId="0" borderId="31" xfId="0" quotePrefix="1" applyFont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4" fillId="0" borderId="47" xfId="0" quotePrefix="1" applyFont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5" borderId="36" xfId="0" applyFont="1" applyFill="1" applyBorder="1" applyAlignment="1" applyProtection="1">
      <alignment horizontal="center" vertical="center"/>
    </xf>
    <xf numFmtId="0" fontId="4" fillId="5" borderId="40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46" xfId="0" applyFont="1" applyFill="1" applyBorder="1" applyAlignment="1" applyProtection="1">
      <alignment horizontal="center" vertical="center"/>
    </xf>
    <xf numFmtId="0" fontId="4" fillId="5" borderId="48" xfId="0" applyFont="1" applyFill="1" applyBorder="1" applyAlignment="1" applyProtection="1">
      <alignment horizontal="center" vertical="center"/>
    </xf>
    <xf numFmtId="0" fontId="4" fillId="6" borderId="36" xfId="0" applyFont="1" applyFill="1" applyBorder="1" applyAlignment="1" applyProtection="1">
      <alignment horizontal="center" vertical="center"/>
    </xf>
    <xf numFmtId="0" fontId="4" fillId="6" borderId="40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/>
    </xf>
    <xf numFmtId="0" fontId="4" fillId="6" borderId="46" xfId="0" applyFont="1" applyFill="1" applyBorder="1" applyAlignment="1" applyProtection="1">
      <alignment horizontal="center" vertical="center"/>
    </xf>
    <xf numFmtId="0" fontId="4" fillId="6" borderId="48" xfId="0" applyFont="1" applyFill="1" applyBorder="1" applyAlignment="1" applyProtection="1">
      <alignment horizontal="center" vertical="center"/>
    </xf>
    <xf numFmtId="0" fontId="4" fillId="7" borderId="36" xfId="0" applyFont="1" applyFill="1" applyBorder="1" applyAlignment="1" applyProtection="1">
      <alignment horizontal="center" vertical="center"/>
    </xf>
    <xf numFmtId="0" fontId="4" fillId="7" borderId="40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12" xfId="0" applyFont="1" applyFill="1" applyBorder="1" applyAlignment="1" applyProtection="1">
      <alignment horizontal="center" vertical="center"/>
    </xf>
    <xf numFmtId="0" fontId="4" fillId="7" borderId="46" xfId="0" applyFont="1" applyFill="1" applyBorder="1" applyAlignment="1" applyProtection="1">
      <alignment horizontal="center" vertical="center"/>
    </xf>
    <xf numFmtId="0" fontId="4" fillId="7" borderId="48" xfId="0" applyFont="1" applyFill="1" applyBorder="1" applyAlignment="1" applyProtection="1">
      <alignment horizontal="center" vertical="center"/>
    </xf>
    <xf numFmtId="0" fontId="4" fillId="8" borderId="36" xfId="0" applyFont="1" applyFill="1" applyBorder="1" applyAlignment="1" applyProtection="1">
      <alignment horizontal="center" vertical="center"/>
    </xf>
    <xf numFmtId="0" fontId="4" fillId="8" borderId="40" xfId="0" applyFont="1" applyFill="1" applyBorder="1" applyAlignment="1" applyProtection="1">
      <alignment horizontal="center" vertical="center"/>
    </xf>
    <xf numFmtId="0" fontId="4" fillId="8" borderId="11" xfId="0" applyFont="1" applyFill="1" applyBorder="1" applyAlignment="1" applyProtection="1">
      <alignment horizontal="center" vertical="center"/>
    </xf>
    <xf numFmtId="0" fontId="4" fillId="8" borderId="12" xfId="0" applyFont="1" applyFill="1" applyBorder="1" applyAlignment="1" applyProtection="1">
      <alignment horizontal="center" vertical="center"/>
    </xf>
    <xf numFmtId="0" fontId="4" fillId="8" borderId="13" xfId="0" applyFont="1" applyFill="1" applyBorder="1" applyAlignment="1" applyProtection="1">
      <alignment horizontal="center" vertical="center"/>
    </xf>
    <xf numFmtId="0" fontId="4" fillId="0" borderId="14" xfId="0" quotePrefix="1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0" fontId="3" fillId="0" borderId="32" xfId="0" quotePrefix="1" applyFont="1" applyBorder="1" applyAlignment="1" applyProtection="1">
      <alignment horizontal="center" vertical="center"/>
      <protection locked="0"/>
    </xf>
    <xf numFmtId="0" fontId="3" fillId="0" borderId="34" xfId="0" quotePrefix="1" applyFont="1" applyBorder="1" applyAlignment="1" applyProtection="1">
      <alignment horizontal="center" vertical="center"/>
      <protection locked="0"/>
    </xf>
    <xf numFmtId="0" fontId="3" fillId="0" borderId="22" xfId="0" quotePrefix="1" applyFont="1" applyBorder="1" applyAlignment="1" applyProtection="1">
      <alignment horizontal="center" vertical="center"/>
      <protection locked="0"/>
    </xf>
    <xf numFmtId="0" fontId="3" fillId="0" borderId="0" xfId="0" quotePrefix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Protection="1"/>
    <xf numFmtId="0" fontId="0" fillId="0" borderId="0" xfId="0" applyProtection="1"/>
    <xf numFmtId="0" fontId="0" fillId="0" borderId="4" xfId="0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6" xfId="0" applyNumberFormat="1" applyFont="1" applyBorder="1" applyAlignment="1" applyProtection="1">
      <alignment horizontal="center"/>
      <protection locked="0"/>
    </xf>
    <xf numFmtId="0" fontId="2" fillId="0" borderId="16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0" xfId="0" quotePrefix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1" fillId="0" borderId="17" xfId="0" quotePrefix="1" applyNumberFormat="1" applyFont="1" applyBorder="1" applyAlignment="1" applyProtection="1">
      <alignment horizontal="left"/>
    </xf>
    <xf numFmtId="0" fontId="1" fillId="0" borderId="20" xfId="0" quotePrefix="1" applyNumberFormat="1" applyFont="1" applyBorder="1" applyAlignment="1" applyProtection="1">
      <alignment horizontal="center"/>
    </xf>
    <xf numFmtId="0" fontId="1" fillId="0" borderId="17" xfId="0" quotePrefix="1" applyNumberFormat="1" applyFont="1" applyBorder="1" applyAlignment="1" applyProtection="1">
      <alignment horizontal="center"/>
    </xf>
    <xf numFmtId="0" fontId="1" fillId="0" borderId="0" xfId="0" applyFont="1" applyProtection="1"/>
    <xf numFmtId="0" fontId="1" fillId="0" borderId="18" xfId="0" applyNumberFormat="1" applyFont="1" applyBorder="1" applyAlignment="1" applyProtection="1">
      <alignment horizontal="left"/>
    </xf>
    <xf numFmtId="0" fontId="1" fillId="0" borderId="21" xfId="0" applyNumberFormat="1" applyFont="1" applyBorder="1" applyAlignment="1" applyProtection="1">
      <alignment horizontal="center"/>
    </xf>
    <xf numFmtId="0" fontId="1" fillId="0" borderId="18" xfId="0" quotePrefix="1" applyNumberFormat="1" applyFont="1" applyBorder="1" applyAlignment="1" applyProtection="1">
      <alignment horizontal="left"/>
    </xf>
    <xf numFmtId="0" fontId="1" fillId="0" borderId="19" xfId="0" applyNumberFormat="1" applyFont="1" applyBorder="1" applyAlignment="1" applyProtection="1">
      <alignment horizontal="left"/>
    </xf>
    <xf numFmtId="0" fontId="1" fillId="0" borderId="29" xfId="0" applyNumberFormat="1" applyFont="1" applyBorder="1" applyAlignment="1" applyProtection="1">
      <alignment horizontal="center"/>
    </xf>
    <xf numFmtId="0" fontId="2" fillId="10" borderId="4" xfId="0" applyNumberFormat="1" applyFont="1" applyFill="1" applyBorder="1" applyAlignment="1" applyProtection="1">
      <alignment horizontal="center" vertical="center"/>
    </xf>
    <xf numFmtId="0" fontId="1" fillId="0" borderId="26" xfId="0" quotePrefix="1" applyNumberFormat="1" applyFont="1" applyBorder="1" applyAlignment="1" applyProtection="1">
      <alignment horizontal="left"/>
    </xf>
    <xf numFmtId="0" fontId="1" fillId="0" borderId="26" xfId="0" quotePrefix="1" applyNumberFormat="1" applyFont="1" applyBorder="1" applyAlignment="1" applyProtection="1">
      <alignment horizontal="center"/>
    </xf>
    <xf numFmtId="0" fontId="1" fillId="0" borderId="28" xfId="0" quotePrefix="1" applyNumberFormat="1" applyFont="1" applyBorder="1" applyAlignment="1" applyProtection="1">
      <alignment horizontal="left"/>
    </xf>
    <xf numFmtId="0" fontId="1" fillId="0" borderId="28" xfId="0" quotePrefix="1" applyNumberFormat="1" applyFont="1" applyBorder="1" applyAlignment="1" applyProtection="1">
      <alignment horizontal="center"/>
    </xf>
    <xf numFmtId="0" fontId="1" fillId="0" borderId="18" xfId="0" quotePrefix="1" applyNumberFormat="1" applyFont="1" applyBorder="1" applyAlignment="1" applyProtection="1">
      <alignment horizontal="center"/>
    </xf>
    <xf numFmtId="0" fontId="1" fillId="0" borderId="29" xfId="0" quotePrefix="1" applyNumberFormat="1" applyFont="1" applyBorder="1" applyAlignment="1" applyProtection="1">
      <alignment horizontal="left"/>
    </xf>
    <xf numFmtId="0" fontId="1" fillId="0" borderId="29" xfId="0" quotePrefix="1" applyNumberFormat="1" applyFont="1" applyBorder="1" applyAlignment="1" applyProtection="1">
      <alignment horizontal="center"/>
    </xf>
    <xf numFmtId="0" fontId="1" fillId="0" borderId="19" xfId="0" quotePrefix="1" applyNumberFormat="1" applyFont="1" applyBorder="1" applyAlignment="1" applyProtection="1">
      <alignment horizontal="center"/>
    </xf>
    <xf numFmtId="0" fontId="2" fillId="6" borderId="1" xfId="0" applyNumberFormat="1" applyFont="1" applyFill="1" applyBorder="1" applyAlignment="1" applyProtection="1">
      <alignment horizontal="center" vertical="center"/>
    </xf>
    <xf numFmtId="0" fontId="1" fillId="0" borderId="21" xfId="0" quotePrefix="1" applyNumberFormat="1" applyFont="1" applyBorder="1" applyAlignment="1" applyProtection="1">
      <alignment horizontal="center"/>
    </xf>
    <xf numFmtId="0" fontId="1" fillId="0" borderId="19" xfId="0" quotePrefix="1" applyNumberFormat="1" applyFont="1" applyBorder="1" applyAlignment="1" applyProtection="1">
      <alignment horizontal="left"/>
    </xf>
    <xf numFmtId="0" fontId="1" fillId="0" borderId="22" xfId="0" quotePrefix="1" applyNumberFormat="1" applyFont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horizontal="center" vertical="center"/>
    </xf>
    <xf numFmtId="0" fontId="2" fillId="8" borderId="1" xfId="0" applyNumberFormat="1" applyFont="1" applyFill="1" applyBorder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8" xfId="0" quotePrefix="1" applyFont="1" applyBorder="1" applyAlignment="1" applyProtection="1">
      <alignment horizontal="center" vertical="center"/>
    </xf>
    <xf numFmtId="0" fontId="10" fillId="0" borderId="0" xfId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3" fillId="10" borderId="23" xfId="0" applyFont="1" applyFill="1" applyBorder="1" applyAlignment="1" applyProtection="1">
      <alignment horizontal="center"/>
    </xf>
    <xf numFmtId="0" fontId="1" fillId="0" borderId="28" xfId="0" quotePrefix="1" applyFont="1" applyFill="1" applyBorder="1" applyAlignment="1" applyProtection="1">
      <alignment horizontal="center" vertical="center"/>
    </xf>
    <xf numFmtId="0" fontId="1" fillId="0" borderId="27" xfId="0" quotePrefix="1" applyFont="1" applyFill="1" applyBorder="1" applyAlignment="1" applyProtection="1">
      <alignment horizontal="center" vertical="center"/>
    </xf>
    <xf numFmtId="0" fontId="1" fillId="0" borderId="26" xfId="0" quotePrefix="1" applyFont="1" applyFill="1" applyBorder="1" applyAlignment="1" applyProtection="1">
      <alignment horizontal="center" vertical="center"/>
    </xf>
    <xf numFmtId="0" fontId="1" fillId="0" borderId="18" xfId="0" quotePrefix="1" applyFont="1" applyFill="1" applyBorder="1" applyAlignment="1" applyProtection="1">
      <alignment horizontal="center" vertical="center"/>
    </xf>
    <xf numFmtId="0" fontId="1" fillId="0" borderId="29" xfId="0" quotePrefix="1" applyFont="1" applyFill="1" applyBorder="1" applyAlignment="1" applyProtection="1">
      <alignment horizontal="center" vertical="center"/>
    </xf>
    <xf numFmtId="0" fontId="1" fillId="0" borderId="19" xfId="0" quotePrefix="1" applyFont="1" applyFill="1" applyBorder="1" applyAlignment="1" applyProtection="1">
      <alignment horizontal="center" vertical="center"/>
    </xf>
    <xf numFmtId="0" fontId="3" fillId="12" borderId="23" xfId="0" applyFont="1" applyFill="1" applyBorder="1" applyAlignment="1" applyProtection="1">
      <alignment horizontal="center" vertical="center"/>
    </xf>
    <xf numFmtId="0" fontId="3" fillId="12" borderId="24" xfId="0" applyFont="1" applyFill="1" applyBorder="1" applyAlignment="1" applyProtection="1">
      <alignment horizontal="center" vertical="center"/>
    </xf>
    <xf numFmtId="0" fontId="3" fillId="12" borderId="25" xfId="0" applyFont="1" applyFill="1" applyBorder="1" applyAlignment="1" applyProtection="1">
      <alignment horizontal="center" vertical="center"/>
    </xf>
    <xf numFmtId="0" fontId="3" fillId="10" borderId="24" xfId="0" applyFont="1" applyFill="1" applyBorder="1" applyAlignment="1" applyProtection="1">
      <alignment horizontal="center"/>
    </xf>
    <xf numFmtId="0" fontId="3" fillId="10" borderId="25" xfId="0" applyFont="1" applyFill="1" applyBorder="1" applyAlignment="1" applyProtection="1">
      <alignment horizontal="center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4" fillId="0" borderId="26" xfId="0" quotePrefix="1" applyFont="1" applyFill="1" applyBorder="1" applyAlignment="1" applyProtection="1">
      <alignment horizontal="center" vertical="center"/>
      <protection locked="0"/>
    </xf>
    <xf numFmtId="0" fontId="4" fillId="0" borderId="28" xfId="0" quotePrefix="1" applyFont="1" applyFill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1" fillId="0" borderId="27" xfId="0" applyNumberFormat="1" applyFont="1" applyBorder="1" applyAlignment="1" applyProtection="1">
      <alignment horizontal="center"/>
    </xf>
    <xf numFmtId="0" fontId="1" fillId="0" borderId="6" xfId="0" quotePrefix="1" applyFont="1" applyFill="1" applyBorder="1" applyAlignment="1" applyProtection="1">
      <alignment horizontal="center" vertical="center"/>
    </xf>
    <xf numFmtId="0" fontId="1" fillId="0" borderId="17" xfId="0" quotePrefix="1" applyFont="1" applyFill="1" applyBorder="1" applyAlignment="1" applyProtection="1">
      <alignment horizontal="center" vertical="center"/>
    </xf>
    <xf numFmtId="0" fontId="2" fillId="0" borderId="18" xfId="0" quotePrefix="1" applyFont="1" applyBorder="1" applyAlignment="1" applyProtection="1">
      <alignment horizontal="center" vertical="center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26" xfId="0" quotePrefix="1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" xfId="0" quotePrefix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6" xfId="0" quotePrefix="1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27" xfId="0" quotePrefix="1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7" fillId="0" borderId="35" xfId="0" quotePrefix="1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11" xfId="0" quotePrefix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13" xfId="0" quotePrefix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3">
    <dxf>
      <font>
        <color rgb="FF00FF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00B0F0"/>
      <color rgb="FFBF95DF"/>
      <color rgb="FFFFC000"/>
      <color rgb="FFF4750C"/>
      <color rgb="FFA50021"/>
      <color rgb="FFCC3300"/>
      <color rgb="FF9954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52"/>
  <sheetViews>
    <sheetView zoomScale="90" zoomScaleNormal="90" workbookViewId="0">
      <selection activeCell="I17" sqref="I17"/>
    </sheetView>
  </sheetViews>
  <sheetFormatPr baseColWidth="10" defaultRowHeight="12.75"/>
  <cols>
    <col min="1" max="1" width="6" style="14" customWidth="1"/>
    <col min="2" max="2" width="23.1640625" style="14" customWidth="1"/>
    <col min="3" max="3" width="25.6640625" style="14" customWidth="1"/>
    <col min="4" max="4" width="31.1640625" style="14" customWidth="1"/>
    <col min="5" max="5" width="8.33203125" style="14" customWidth="1"/>
    <col min="6" max="6" width="9.33203125" style="14" customWidth="1"/>
    <col min="7" max="7" width="8.33203125" style="14" customWidth="1"/>
    <col min="8" max="8" width="24.33203125" style="14" customWidth="1"/>
    <col min="9" max="9" width="19.6640625" style="14" customWidth="1"/>
    <col min="10" max="10" width="30.5" style="14" customWidth="1"/>
    <col min="11" max="11" width="10.83203125" style="14" customWidth="1"/>
    <col min="12" max="12" width="7.1640625" style="14" customWidth="1"/>
    <col min="13" max="14" width="13.6640625" style="14" customWidth="1"/>
    <col min="15" max="15" width="18.1640625" style="14" customWidth="1"/>
    <col min="16" max="16384" width="12" style="14"/>
  </cols>
  <sheetData>
    <row r="1" spans="1:15" ht="21" thickBot="1">
      <c r="B1" s="26" t="s">
        <v>222</v>
      </c>
      <c r="C1" s="26"/>
      <c r="D1" s="308" t="s">
        <v>328</v>
      </c>
      <c r="E1" s="309"/>
      <c r="G1" s="154"/>
      <c r="H1" s="155" t="s">
        <v>213</v>
      </c>
      <c r="I1" s="154"/>
      <c r="J1" s="308" t="s">
        <v>328</v>
      </c>
      <c r="K1" s="309"/>
      <c r="O1" s="26" t="s">
        <v>402</v>
      </c>
    </row>
    <row r="2" spans="1:15" ht="31.5" customHeight="1" thickBot="1">
      <c r="A2" s="16" t="s">
        <v>210</v>
      </c>
      <c r="B2" s="156" t="s">
        <v>214</v>
      </c>
      <c r="C2" s="296" t="s">
        <v>211</v>
      </c>
      <c r="D2" s="297" t="s">
        <v>215</v>
      </c>
      <c r="E2" s="158" t="s">
        <v>235</v>
      </c>
      <c r="G2" s="159" t="s">
        <v>316</v>
      </c>
      <c r="H2" s="157" t="s">
        <v>214</v>
      </c>
      <c r="I2" s="296" t="s">
        <v>211</v>
      </c>
      <c r="J2" s="297" t="s">
        <v>215</v>
      </c>
      <c r="K2" s="298" t="s">
        <v>216</v>
      </c>
      <c r="M2" s="310" t="s">
        <v>339</v>
      </c>
      <c r="N2" s="311"/>
      <c r="O2" s="266" t="s">
        <v>399</v>
      </c>
    </row>
    <row r="3" spans="1:15" ht="15">
      <c r="A3" s="294">
        <v>1</v>
      </c>
      <c r="B3" s="160" t="s">
        <v>444</v>
      </c>
      <c r="C3" s="161" t="s">
        <v>450</v>
      </c>
      <c r="D3" s="160" t="s">
        <v>403</v>
      </c>
      <c r="E3" s="162">
        <v>1</v>
      </c>
      <c r="G3" s="173">
        <v>1</v>
      </c>
      <c r="H3" s="174" t="str">
        <f t="shared" ref="H3:H52" si="0">IF(ISNA(MATCH(G3,$E$3:$E$52,0)),"",INDEX($B$3:$B$52,MATCH(G3,$E$3:$E$52,0)))</f>
        <v>Alain</v>
      </c>
      <c r="I3" s="174" t="str">
        <f t="shared" ref="I3:I52" si="1">IF(ISNA(MATCH(G3,$E$3:$E$52,0)),"",INDEX($C$3:$C$52,MATCH(G3,$E$3:$E$52,0)))</f>
        <v>BESSON</v>
      </c>
      <c r="J3" s="174" t="str">
        <f>IF(ISNA(MATCH(G3,$E$3:$E$52,0)),"",INDEX($D$3:$D$52,MATCH(G3,$E$3:$E$52,0)))</f>
        <v>x</v>
      </c>
      <c r="K3" s="175" t="s">
        <v>217</v>
      </c>
    </row>
    <row r="4" spans="1:15" ht="15">
      <c r="A4" s="295">
        <v>2</v>
      </c>
      <c r="B4" s="164" t="s">
        <v>445</v>
      </c>
      <c r="C4" s="165" t="s">
        <v>451</v>
      </c>
      <c r="D4" s="164" t="s">
        <v>403</v>
      </c>
      <c r="E4" s="166">
        <v>2</v>
      </c>
      <c r="G4" s="176">
        <v>2</v>
      </c>
      <c r="H4" s="174" t="str">
        <f t="shared" si="0"/>
        <v>Marc</v>
      </c>
      <c r="I4" s="174" t="str">
        <f t="shared" si="1"/>
        <v>VALAYER</v>
      </c>
      <c r="J4" s="174" t="str">
        <f>IF(ISNA(MATCH(G4,$E$3:$E$52,0)),"",INDEX($D$3:$D$52,MATCH(G4,$E$3:$E$52,0)))</f>
        <v>x</v>
      </c>
      <c r="K4" s="177" t="s">
        <v>217</v>
      </c>
    </row>
    <row r="5" spans="1:15" ht="15">
      <c r="A5" s="295">
        <v>3</v>
      </c>
      <c r="B5" s="164" t="s">
        <v>449</v>
      </c>
      <c r="C5" s="165" t="s">
        <v>448</v>
      </c>
      <c r="D5" s="164" t="s">
        <v>403</v>
      </c>
      <c r="E5" s="166">
        <v>11</v>
      </c>
      <c r="G5" s="176">
        <v>3</v>
      </c>
      <c r="H5" s="174" t="str">
        <f t="shared" si="0"/>
        <v/>
      </c>
      <c r="I5" s="174" t="str">
        <f t="shared" si="1"/>
        <v/>
      </c>
      <c r="J5" s="174" t="str">
        <f t="shared" ref="J5:J52" si="2">IF(ISNA(MATCH(G5,$E$3:$E$52,0)),"",INDEX($D$3:$D$52,MATCH(G5,$E$3:$E$52,0)))</f>
        <v/>
      </c>
      <c r="K5" s="177" t="s">
        <v>217</v>
      </c>
    </row>
    <row r="6" spans="1:15" ht="15">
      <c r="A6" s="295">
        <v>4</v>
      </c>
      <c r="B6" s="164" t="s">
        <v>446</v>
      </c>
      <c r="C6" s="165" t="s">
        <v>447</v>
      </c>
      <c r="D6" s="164" t="s">
        <v>403</v>
      </c>
      <c r="E6" s="166">
        <v>12</v>
      </c>
      <c r="G6" s="176">
        <v>4</v>
      </c>
      <c r="H6" s="174" t="str">
        <f t="shared" si="0"/>
        <v/>
      </c>
      <c r="I6" s="174" t="str">
        <f t="shared" si="1"/>
        <v/>
      </c>
      <c r="J6" s="174" t="str">
        <f t="shared" si="2"/>
        <v/>
      </c>
      <c r="K6" s="177" t="s">
        <v>217</v>
      </c>
    </row>
    <row r="7" spans="1:15" ht="15">
      <c r="A7" s="295">
        <v>5</v>
      </c>
      <c r="B7" s="164" t="s">
        <v>452</v>
      </c>
      <c r="C7" s="165" t="s">
        <v>457</v>
      </c>
      <c r="D7" s="164" t="s">
        <v>403</v>
      </c>
      <c r="E7" s="166">
        <v>21</v>
      </c>
      <c r="G7" s="176">
        <v>5</v>
      </c>
      <c r="H7" s="174" t="str">
        <f t="shared" si="0"/>
        <v/>
      </c>
      <c r="I7" s="174" t="str">
        <f t="shared" si="1"/>
        <v/>
      </c>
      <c r="J7" s="174" t="str">
        <f t="shared" si="2"/>
        <v/>
      </c>
      <c r="K7" s="177" t="s">
        <v>217</v>
      </c>
    </row>
    <row r="8" spans="1:15" ht="15">
      <c r="A8" s="295">
        <v>6</v>
      </c>
      <c r="B8" s="164" t="s">
        <v>453</v>
      </c>
      <c r="C8" s="165" t="s">
        <v>458</v>
      </c>
      <c r="D8" s="164" t="s">
        <v>403</v>
      </c>
      <c r="E8" s="166">
        <v>22</v>
      </c>
      <c r="G8" s="176">
        <v>6</v>
      </c>
      <c r="H8" s="174" t="str">
        <f t="shared" si="0"/>
        <v/>
      </c>
      <c r="I8" s="174" t="str">
        <f t="shared" si="1"/>
        <v/>
      </c>
      <c r="J8" s="174" t="str">
        <f t="shared" si="2"/>
        <v/>
      </c>
      <c r="K8" s="177" t="s">
        <v>217</v>
      </c>
    </row>
    <row r="9" spans="1:15" ht="15">
      <c r="A9" s="295">
        <v>7</v>
      </c>
      <c r="B9" s="164" t="s">
        <v>454</v>
      </c>
      <c r="C9" s="165" t="s">
        <v>459</v>
      </c>
      <c r="D9" s="164" t="s">
        <v>403</v>
      </c>
      <c r="E9" s="166">
        <v>31</v>
      </c>
      <c r="G9" s="176">
        <v>7</v>
      </c>
      <c r="H9" s="174" t="str">
        <f t="shared" si="0"/>
        <v/>
      </c>
      <c r="I9" s="174" t="str">
        <f t="shared" si="1"/>
        <v/>
      </c>
      <c r="J9" s="174" t="str">
        <f t="shared" si="2"/>
        <v/>
      </c>
      <c r="K9" s="177" t="s">
        <v>217</v>
      </c>
    </row>
    <row r="10" spans="1:15" ht="15">
      <c r="A10" s="295">
        <v>8</v>
      </c>
      <c r="B10" s="164" t="s">
        <v>455</v>
      </c>
      <c r="C10" s="165" t="s">
        <v>460</v>
      </c>
      <c r="D10" s="164" t="s">
        <v>403</v>
      </c>
      <c r="E10" s="166">
        <v>32</v>
      </c>
      <c r="G10" s="176">
        <v>8</v>
      </c>
      <c r="H10" s="174" t="str">
        <f t="shared" si="0"/>
        <v/>
      </c>
      <c r="I10" s="174" t="str">
        <f t="shared" si="1"/>
        <v/>
      </c>
      <c r="J10" s="174" t="str">
        <f t="shared" si="2"/>
        <v/>
      </c>
      <c r="K10" s="177" t="s">
        <v>217</v>
      </c>
    </row>
    <row r="11" spans="1:15" ht="15">
      <c r="A11" s="295">
        <v>9</v>
      </c>
      <c r="B11" s="60" t="s">
        <v>456</v>
      </c>
      <c r="C11" s="29" t="s">
        <v>461</v>
      </c>
      <c r="D11" s="60" t="s">
        <v>403</v>
      </c>
      <c r="E11" s="293">
        <v>41</v>
      </c>
      <c r="G11" s="176">
        <v>9</v>
      </c>
      <c r="H11" s="174" t="str">
        <f t="shared" si="0"/>
        <v/>
      </c>
      <c r="I11" s="174" t="str">
        <f t="shared" si="1"/>
        <v/>
      </c>
      <c r="J11" s="174" t="str">
        <f t="shared" si="2"/>
        <v/>
      </c>
      <c r="K11" s="177" t="s">
        <v>217</v>
      </c>
    </row>
    <row r="12" spans="1:15" ht="15.75" thickBot="1">
      <c r="A12" s="163">
        <v>10</v>
      </c>
      <c r="B12" s="164" t="s">
        <v>462</v>
      </c>
      <c r="C12" s="165" t="s">
        <v>463</v>
      </c>
      <c r="D12" s="164" t="s">
        <v>403</v>
      </c>
      <c r="E12" s="166">
        <v>42</v>
      </c>
      <c r="G12" s="178">
        <v>10</v>
      </c>
      <c r="H12" s="179" t="str">
        <f t="shared" si="0"/>
        <v/>
      </c>
      <c r="I12" s="179" t="str">
        <f t="shared" si="1"/>
        <v/>
      </c>
      <c r="J12" s="179" t="str">
        <f t="shared" si="2"/>
        <v/>
      </c>
      <c r="K12" s="180" t="s">
        <v>217</v>
      </c>
    </row>
    <row r="13" spans="1:15" ht="15.75" thickTop="1">
      <c r="A13" s="163">
        <v>11</v>
      </c>
      <c r="B13" s="160" t="s">
        <v>403</v>
      </c>
      <c r="C13" s="161" t="s">
        <v>405</v>
      </c>
      <c r="D13" s="160" t="s">
        <v>403</v>
      </c>
      <c r="E13" s="166"/>
      <c r="G13" s="181">
        <v>11</v>
      </c>
      <c r="H13" s="174" t="str">
        <f t="shared" si="0"/>
        <v>André</v>
      </c>
      <c r="I13" s="174" t="str">
        <f t="shared" si="1"/>
        <v>SAFFRE</v>
      </c>
      <c r="J13" s="174" t="str">
        <f t="shared" si="2"/>
        <v>x</v>
      </c>
      <c r="K13" s="182" t="s">
        <v>218</v>
      </c>
    </row>
    <row r="14" spans="1:15" ht="15">
      <c r="A14" s="163">
        <v>12</v>
      </c>
      <c r="B14" s="164" t="s">
        <v>403</v>
      </c>
      <c r="C14" s="165" t="s">
        <v>406</v>
      </c>
      <c r="D14" s="164" t="s">
        <v>403</v>
      </c>
      <c r="E14" s="166"/>
      <c r="G14" s="183">
        <v>12</v>
      </c>
      <c r="H14" s="174" t="str">
        <f t="shared" si="0"/>
        <v>Michel</v>
      </c>
      <c r="I14" s="174" t="str">
        <f t="shared" si="1"/>
        <v>JOUVE</v>
      </c>
      <c r="J14" s="174" t="str">
        <f t="shared" si="2"/>
        <v>x</v>
      </c>
      <c r="K14" s="184" t="s">
        <v>218</v>
      </c>
    </row>
    <row r="15" spans="1:15" ht="15">
      <c r="A15" s="163">
        <v>13</v>
      </c>
      <c r="B15" s="164" t="s">
        <v>403</v>
      </c>
      <c r="C15" s="165" t="s">
        <v>407</v>
      </c>
      <c r="D15" s="164" t="s">
        <v>403</v>
      </c>
      <c r="E15" s="166"/>
      <c r="G15" s="183">
        <v>13</v>
      </c>
      <c r="H15" s="174" t="str">
        <f t="shared" si="0"/>
        <v/>
      </c>
      <c r="I15" s="174" t="str">
        <f t="shared" si="1"/>
        <v/>
      </c>
      <c r="J15" s="174" t="str">
        <f t="shared" si="2"/>
        <v/>
      </c>
      <c r="K15" s="184" t="s">
        <v>218</v>
      </c>
    </row>
    <row r="16" spans="1:15" ht="15">
      <c r="A16" s="163">
        <v>14</v>
      </c>
      <c r="B16" s="164" t="s">
        <v>403</v>
      </c>
      <c r="C16" s="165" t="s">
        <v>420</v>
      </c>
      <c r="D16" s="164" t="s">
        <v>403</v>
      </c>
      <c r="E16" s="166"/>
      <c r="G16" s="183">
        <v>14</v>
      </c>
      <c r="H16" s="174" t="str">
        <f t="shared" si="0"/>
        <v/>
      </c>
      <c r="I16" s="174" t="str">
        <f t="shared" si="1"/>
        <v/>
      </c>
      <c r="J16" s="174" t="str">
        <f t="shared" si="2"/>
        <v/>
      </c>
      <c r="K16" s="184" t="s">
        <v>218</v>
      </c>
    </row>
    <row r="17" spans="1:11" ht="15">
      <c r="A17" s="163">
        <v>15</v>
      </c>
      <c r="B17" s="164" t="s">
        <v>403</v>
      </c>
      <c r="C17" s="165" t="s">
        <v>408</v>
      </c>
      <c r="D17" s="164" t="s">
        <v>403</v>
      </c>
      <c r="E17" s="166"/>
      <c r="G17" s="183">
        <v>15</v>
      </c>
      <c r="H17" s="174" t="str">
        <f t="shared" si="0"/>
        <v/>
      </c>
      <c r="I17" s="174" t="str">
        <f t="shared" si="1"/>
        <v/>
      </c>
      <c r="J17" s="174" t="str">
        <f t="shared" si="2"/>
        <v/>
      </c>
      <c r="K17" s="184" t="s">
        <v>218</v>
      </c>
    </row>
    <row r="18" spans="1:11" ht="15">
      <c r="A18" s="163">
        <v>16</v>
      </c>
      <c r="B18" s="164" t="s">
        <v>403</v>
      </c>
      <c r="C18" s="165" t="s">
        <v>409</v>
      </c>
      <c r="D18" s="164" t="s">
        <v>403</v>
      </c>
      <c r="E18" s="166"/>
      <c r="G18" s="183">
        <v>16</v>
      </c>
      <c r="H18" s="174" t="str">
        <f t="shared" si="0"/>
        <v/>
      </c>
      <c r="I18" s="174" t="str">
        <f t="shared" si="1"/>
        <v/>
      </c>
      <c r="J18" s="174" t="str">
        <f t="shared" si="2"/>
        <v/>
      </c>
      <c r="K18" s="184" t="s">
        <v>218</v>
      </c>
    </row>
    <row r="19" spans="1:11" ht="15">
      <c r="A19" s="163">
        <v>17</v>
      </c>
      <c r="B19" s="164" t="s">
        <v>403</v>
      </c>
      <c r="C19" s="165" t="s">
        <v>410</v>
      </c>
      <c r="D19" s="164" t="s">
        <v>403</v>
      </c>
      <c r="E19" s="166"/>
      <c r="G19" s="183">
        <v>17</v>
      </c>
      <c r="H19" s="174" t="str">
        <f t="shared" si="0"/>
        <v/>
      </c>
      <c r="I19" s="174" t="str">
        <f t="shared" si="1"/>
        <v/>
      </c>
      <c r="J19" s="174" t="str">
        <f t="shared" si="2"/>
        <v/>
      </c>
      <c r="K19" s="184" t="s">
        <v>218</v>
      </c>
    </row>
    <row r="20" spans="1:11" ht="15">
      <c r="A20" s="163">
        <v>18</v>
      </c>
      <c r="B20" s="164" t="s">
        <v>403</v>
      </c>
      <c r="C20" s="165" t="s">
        <v>411</v>
      </c>
      <c r="D20" s="164" t="s">
        <v>403</v>
      </c>
      <c r="E20" s="166"/>
      <c r="G20" s="183">
        <v>18</v>
      </c>
      <c r="H20" s="174" t="str">
        <f t="shared" si="0"/>
        <v/>
      </c>
      <c r="I20" s="174" t="str">
        <f t="shared" si="1"/>
        <v/>
      </c>
      <c r="J20" s="174" t="str">
        <f t="shared" si="2"/>
        <v/>
      </c>
      <c r="K20" s="184" t="s">
        <v>218</v>
      </c>
    </row>
    <row r="21" spans="1:11" ht="15">
      <c r="A21" s="163">
        <v>19</v>
      </c>
      <c r="B21" s="164" t="s">
        <v>403</v>
      </c>
      <c r="C21" s="165" t="s">
        <v>412</v>
      </c>
      <c r="D21" s="164" t="s">
        <v>403</v>
      </c>
      <c r="E21" s="166"/>
      <c r="G21" s="183">
        <v>19</v>
      </c>
      <c r="H21" s="174" t="str">
        <f t="shared" si="0"/>
        <v/>
      </c>
      <c r="I21" s="174" t="str">
        <f t="shared" si="1"/>
        <v/>
      </c>
      <c r="J21" s="174" t="str">
        <f t="shared" si="2"/>
        <v/>
      </c>
      <c r="K21" s="184" t="s">
        <v>218</v>
      </c>
    </row>
    <row r="22" spans="1:11" ht="15.75" thickBot="1">
      <c r="A22" s="163">
        <v>20</v>
      </c>
      <c r="B22" s="164" t="s">
        <v>403</v>
      </c>
      <c r="C22" s="165" t="s">
        <v>413</v>
      </c>
      <c r="D22" s="164" t="s">
        <v>403</v>
      </c>
      <c r="E22" s="166"/>
      <c r="G22" s="185">
        <v>20</v>
      </c>
      <c r="H22" s="179" t="str">
        <f t="shared" si="0"/>
        <v/>
      </c>
      <c r="I22" s="179" t="str">
        <f t="shared" si="1"/>
        <v/>
      </c>
      <c r="J22" s="179" t="str">
        <f t="shared" si="2"/>
        <v/>
      </c>
      <c r="K22" s="186" t="s">
        <v>218</v>
      </c>
    </row>
    <row r="23" spans="1:11" ht="15.75" thickTop="1">
      <c r="A23" s="163">
        <v>21</v>
      </c>
      <c r="B23" s="160" t="s">
        <v>403</v>
      </c>
      <c r="C23" s="161" t="s">
        <v>414</v>
      </c>
      <c r="D23" s="160" t="s">
        <v>403</v>
      </c>
      <c r="E23" s="166"/>
      <c r="G23" s="187">
        <v>21</v>
      </c>
      <c r="H23" s="174" t="str">
        <f t="shared" si="0"/>
        <v>Guy</v>
      </c>
      <c r="I23" s="174" t="str">
        <f t="shared" si="1"/>
        <v>TETARD</v>
      </c>
      <c r="J23" s="174" t="str">
        <f t="shared" si="2"/>
        <v>x</v>
      </c>
      <c r="K23" s="188" t="s">
        <v>219</v>
      </c>
    </row>
    <row r="24" spans="1:11" ht="15">
      <c r="A24" s="163">
        <v>22</v>
      </c>
      <c r="B24" s="164" t="s">
        <v>403</v>
      </c>
      <c r="C24" s="165" t="s">
        <v>415</v>
      </c>
      <c r="D24" s="164" t="s">
        <v>403</v>
      </c>
      <c r="E24" s="166"/>
      <c r="G24" s="189">
        <v>22</v>
      </c>
      <c r="H24" s="174" t="str">
        <f t="shared" si="0"/>
        <v>Roland</v>
      </c>
      <c r="I24" s="174" t="str">
        <f t="shared" si="1"/>
        <v>CHALANCON</v>
      </c>
      <c r="J24" s="174" t="str">
        <f t="shared" si="2"/>
        <v>x</v>
      </c>
      <c r="K24" s="190" t="s">
        <v>219</v>
      </c>
    </row>
    <row r="25" spans="1:11" ht="15">
      <c r="A25" s="163">
        <v>23</v>
      </c>
      <c r="B25" s="164" t="s">
        <v>403</v>
      </c>
      <c r="C25" s="165" t="s">
        <v>416</v>
      </c>
      <c r="D25" s="164" t="s">
        <v>403</v>
      </c>
      <c r="E25" s="166"/>
      <c r="G25" s="189">
        <v>23</v>
      </c>
      <c r="H25" s="174" t="str">
        <f t="shared" si="0"/>
        <v/>
      </c>
      <c r="I25" s="174" t="str">
        <f t="shared" si="1"/>
        <v/>
      </c>
      <c r="J25" s="174" t="str">
        <f t="shared" si="2"/>
        <v/>
      </c>
      <c r="K25" s="190" t="s">
        <v>219</v>
      </c>
    </row>
    <row r="26" spans="1:11" ht="15">
      <c r="A26" s="163">
        <v>24</v>
      </c>
      <c r="B26" s="164" t="s">
        <v>403</v>
      </c>
      <c r="C26" s="165" t="s">
        <v>417</v>
      </c>
      <c r="D26" s="164" t="s">
        <v>403</v>
      </c>
      <c r="E26" s="166"/>
      <c r="G26" s="189">
        <v>24</v>
      </c>
      <c r="H26" s="174" t="str">
        <f t="shared" si="0"/>
        <v/>
      </c>
      <c r="I26" s="174" t="str">
        <f t="shared" si="1"/>
        <v/>
      </c>
      <c r="J26" s="174" t="str">
        <f t="shared" si="2"/>
        <v/>
      </c>
      <c r="K26" s="190" t="s">
        <v>219</v>
      </c>
    </row>
    <row r="27" spans="1:11" ht="15">
      <c r="A27" s="163">
        <v>25</v>
      </c>
      <c r="B27" s="164" t="s">
        <v>403</v>
      </c>
      <c r="C27" s="165" t="s">
        <v>418</v>
      </c>
      <c r="D27" s="164" t="s">
        <v>403</v>
      </c>
      <c r="E27" s="166"/>
      <c r="G27" s="189">
        <v>25</v>
      </c>
      <c r="H27" s="174" t="str">
        <f t="shared" si="0"/>
        <v/>
      </c>
      <c r="I27" s="174" t="str">
        <f t="shared" si="1"/>
        <v/>
      </c>
      <c r="J27" s="174" t="str">
        <f t="shared" si="2"/>
        <v/>
      </c>
      <c r="K27" s="190" t="s">
        <v>219</v>
      </c>
    </row>
    <row r="28" spans="1:11" ht="15">
      <c r="A28" s="163">
        <v>26</v>
      </c>
      <c r="B28" s="164" t="s">
        <v>403</v>
      </c>
      <c r="C28" s="165" t="s">
        <v>419</v>
      </c>
      <c r="D28" s="164" t="s">
        <v>403</v>
      </c>
      <c r="E28" s="166"/>
      <c r="G28" s="189">
        <v>26</v>
      </c>
      <c r="H28" s="174" t="str">
        <f t="shared" si="0"/>
        <v/>
      </c>
      <c r="I28" s="174" t="str">
        <f t="shared" si="1"/>
        <v/>
      </c>
      <c r="J28" s="174" t="str">
        <f t="shared" si="2"/>
        <v/>
      </c>
      <c r="K28" s="190" t="s">
        <v>219</v>
      </c>
    </row>
    <row r="29" spans="1:11" ht="15">
      <c r="A29" s="163">
        <v>27</v>
      </c>
      <c r="B29" s="164" t="s">
        <v>403</v>
      </c>
      <c r="C29" s="165" t="s">
        <v>421</v>
      </c>
      <c r="D29" s="164" t="s">
        <v>403</v>
      </c>
      <c r="E29" s="166"/>
      <c r="G29" s="189">
        <v>27</v>
      </c>
      <c r="H29" s="174" t="str">
        <f t="shared" si="0"/>
        <v/>
      </c>
      <c r="I29" s="174" t="str">
        <f t="shared" si="1"/>
        <v/>
      </c>
      <c r="J29" s="174" t="str">
        <f t="shared" si="2"/>
        <v/>
      </c>
      <c r="K29" s="190" t="s">
        <v>219</v>
      </c>
    </row>
    <row r="30" spans="1:11" ht="15">
      <c r="A30" s="163">
        <v>28</v>
      </c>
      <c r="B30" s="164" t="s">
        <v>403</v>
      </c>
      <c r="C30" s="165" t="s">
        <v>422</v>
      </c>
      <c r="D30" s="164" t="s">
        <v>403</v>
      </c>
      <c r="E30" s="166"/>
      <c r="G30" s="189">
        <v>28</v>
      </c>
      <c r="H30" s="174" t="str">
        <f t="shared" si="0"/>
        <v/>
      </c>
      <c r="I30" s="174" t="str">
        <f t="shared" si="1"/>
        <v/>
      </c>
      <c r="J30" s="174" t="str">
        <f t="shared" si="2"/>
        <v/>
      </c>
      <c r="K30" s="190" t="s">
        <v>219</v>
      </c>
    </row>
    <row r="31" spans="1:11" ht="15">
      <c r="A31" s="163">
        <v>29</v>
      </c>
      <c r="B31" s="164" t="s">
        <v>403</v>
      </c>
      <c r="C31" s="165" t="s">
        <v>423</v>
      </c>
      <c r="D31" s="164" t="s">
        <v>403</v>
      </c>
      <c r="E31" s="166"/>
      <c r="G31" s="189">
        <v>29</v>
      </c>
      <c r="H31" s="174" t="str">
        <f t="shared" si="0"/>
        <v/>
      </c>
      <c r="I31" s="174" t="str">
        <f t="shared" si="1"/>
        <v/>
      </c>
      <c r="J31" s="174" t="str">
        <f t="shared" si="2"/>
        <v/>
      </c>
      <c r="K31" s="190" t="s">
        <v>219</v>
      </c>
    </row>
    <row r="32" spans="1:11" ht="15.75" thickBot="1">
      <c r="A32" s="163">
        <v>30</v>
      </c>
      <c r="B32" s="167" t="s">
        <v>403</v>
      </c>
      <c r="C32" s="168" t="s">
        <v>424</v>
      </c>
      <c r="D32" s="167" t="s">
        <v>403</v>
      </c>
      <c r="E32" s="166"/>
      <c r="G32" s="191">
        <v>30</v>
      </c>
      <c r="H32" s="179" t="str">
        <f t="shared" si="0"/>
        <v/>
      </c>
      <c r="I32" s="179" t="str">
        <f t="shared" si="1"/>
        <v/>
      </c>
      <c r="J32" s="179" t="str">
        <f t="shared" si="2"/>
        <v/>
      </c>
      <c r="K32" s="192" t="s">
        <v>219</v>
      </c>
    </row>
    <row r="33" spans="1:11" ht="15.75" thickTop="1">
      <c r="A33" s="163">
        <v>31</v>
      </c>
      <c r="B33" s="160" t="s">
        <v>403</v>
      </c>
      <c r="C33" s="161" t="s">
        <v>425</v>
      </c>
      <c r="D33" s="160" t="s">
        <v>403</v>
      </c>
      <c r="E33" s="166"/>
      <c r="G33" s="193">
        <v>31</v>
      </c>
      <c r="H33" s="174" t="str">
        <f t="shared" si="0"/>
        <v>Bernard</v>
      </c>
      <c r="I33" s="174" t="str">
        <f t="shared" si="1"/>
        <v>BONNET</v>
      </c>
      <c r="J33" s="174" t="str">
        <f t="shared" si="2"/>
        <v>x</v>
      </c>
      <c r="K33" s="194" t="s">
        <v>220</v>
      </c>
    </row>
    <row r="34" spans="1:11" ht="15">
      <c r="A34" s="163">
        <v>32</v>
      </c>
      <c r="B34" s="60" t="s">
        <v>403</v>
      </c>
      <c r="C34" s="29" t="s">
        <v>426</v>
      </c>
      <c r="D34" s="60" t="s">
        <v>403</v>
      </c>
      <c r="E34" s="293"/>
      <c r="G34" s="195">
        <v>32</v>
      </c>
      <c r="H34" s="174" t="str">
        <f t="shared" si="0"/>
        <v>Robert</v>
      </c>
      <c r="I34" s="174" t="str">
        <f t="shared" si="1"/>
        <v>BOUVET</v>
      </c>
      <c r="J34" s="174" t="str">
        <f t="shared" si="2"/>
        <v>x</v>
      </c>
      <c r="K34" s="196" t="s">
        <v>220</v>
      </c>
    </row>
    <row r="35" spans="1:11" ht="15">
      <c r="A35" s="163">
        <v>33</v>
      </c>
      <c r="B35" s="164" t="s">
        <v>403</v>
      </c>
      <c r="C35" s="165" t="s">
        <v>427</v>
      </c>
      <c r="D35" s="164" t="s">
        <v>403</v>
      </c>
      <c r="E35" s="166"/>
      <c r="G35" s="195">
        <v>33</v>
      </c>
      <c r="H35" s="174" t="str">
        <f t="shared" si="0"/>
        <v/>
      </c>
      <c r="I35" s="174" t="str">
        <f t="shared" si="1"/>
        <v/>
      </c>
      <c r="J35" s="174" t="str">
        <f t="shared" si="2"/>
        <v/>
      </c>
      <c r="K35" s="196" t="s">
        <v>220</v>
      </c>
    </row>
    <row r="36" spans="1:11" ht="15">
      <c r="A36" s="163">
        <v>34</v>
      </c>
      <c r="B36" s="164" t="s">
        <v>403</v>
      </c>
      <c r="C36" s="165" t="s">
        <v>428</v>
      </c>
      <c r="D36" s="164" t="s">
        <v>403</v>
      </c>
      <c r="E36" s="166"/>
      <c r="G36" s="195">
        <v>34</v>
      </c>
      <c r="H36" s="174" t="str">
        <f t="shared" si="0"/>
        <v/>
      </c>
      <c r="I36" s="174" t="str">
        <f t="shared" si="1"/>
        <v/>
      </c>
      <c r="J36" s="174" t="str">
        <f t="shared" si="2"/>
        <v/>
      </c>
      <c r="K36" s="196" t="s">
        <v>220</v>
      </c>
    </row>
    <row r="37" spans="1:11" ht="15">
      <c r="A37" s="163">
        <v>35</v>
      </c>
      <c r="B37" s="164" t="s">
        <v>403</v>
      </c>
      <c r="C37" s="165" t="s">
        <v>429</v>
      </c>
      <c r="D37" s="164" t="s">
        <v>403</v>
      </c>
      <c r="E37" s="166"/>
      <c r="G37" s="195">
        <v>35</v>
      </c>
      <c r="H37" s="174" t="str">
        <f t="shared" si="0"/>
        <v/>
      </c>
      <c r="I37" s="174" t="str">
        <f t="shared" si="1"/>
        <v/>
      </c>
      <c r="J37" s="174" t="str">
        <f t="shared" si="2"/>
        <v/>
      </c>
      <c r="K37" s="196" t="s">
        <v>220</v>
      </c>
    </row>
    <row r="38" spans="1:11" ht="15">
      <c r="A38" s="163">
        <v>36</v>
      </c>
      <c r="B38" s="164" t="s">
        <v>403</v>
      </c>
      <c r="C38" s="165" t="s">
        <v>430</v>
      </c>
      <c r="D38" s="164" t="s">
        <v>403</v>
      </c>
      <c r="E38" s="166"/>
      <c r="G38" s="195">
        <v>36</v>
      </c>
      <c r="H38" s="174" t="str">
        <f t="shared" si="0"/>
        <v/>
      </c>
      <c r="I38" s="174" t="str">
        <f t="shared" si="1"/>
        <v/>
      </c>
      <c r="J38" s="174" t="str">
        <f t="shared" si="2"/>
        <v/>
      </c>
      <c r="K38" s="196" t="s">
        <v>220</v>
      </c>
    </row>
    <row r="39" spans="1:11" ht="15">
      <c r="A39" s="163">
        <v>37</v>
      </c>
      <c r="B39" s="164" t="s">
        <v>403</v>
      </c>
      <c r="C39" s="165" t="s">
        <v>431</v>
      </c>
      <c r="D39" s="164" t="s">
        <v>403</v>
      </c>
      <c r="E39" s="166"/>
      <c r="G39" s="195">
        <v>37</v>
      </c>
      <c r="H39" s="174" t="str">
        <f t="shared" si="0"/>
        <v/>
      </c>
      <c r="I39" s="174" t="str">
        <f t="shared" si="1"/>
        <v/>
      </c>
      <c r="J39" s="174" t="str">
        <f t="shared" si="2"/>
        <v/>
      </c>
      <c r="K39" s="196" t="s">
        <v>220</v>
      </c>
    </row>
    <row r="40" spans="1:11" ht="15">
      <c r="A40" s="163">
        <v>38</v>
      </c>
      <c r="B40" s="164" t="s">
        <v>403</v>
      </c>
      <c r="C40" s="165" t="s">
        <v>432</v>
      </c>
      <c r="D40" s="164" t="s">
        <v>403</v>
      </c>
      <c r="E40" s="166"/>
      <c r="G40" s="195">
        <v>38</v>
      </c>
      <c r="H40" s="174" t="str">
        <f t="shared" si="0"/>
        <v/>
      </c>
      <c r="I40" s="174" t="str">
        <f t="shared" si="1"/>
        <v/>
      </c>
      <c r="J40" s="174" t="str">
        <f t="shared" si="2"/>
        <v/>
      </c>
      <c r="K40" s="196" t="s">
        <v>220</v>
      </c>
    </row>
    <row r="41" spans="1:11" ht="15">
      <c r="A41" s="163">
        <v>39</v>
      </c>
      <c r="B41" s="164" t="s">
        <v>403</v>
      </c>
      <c r="C41" s="165" t="s">
        <v>433</v>
      </c>
      <c r="D41" s="164" t="s">
        <v>403</v>
      </c>
      <c r="E41" s="166"/>
      <c r="G41" s="195">
        <v>39</v>
      </c>
      <c r="H41" s="174" t="str">
        <f t="shared" si="0"/>
        <v/>
      </c>
      <c r="I41" s="174" t="str">
        <f t="shared" si="1"/>
        <v/>
      </c>
      <c r="J41" s="174" t="str">
        <f t="shared" si="2"/>
        <v/>
      </c>
      <c r="K41" s="196" t="s">
        <v>220</v>
      </c>
    </row>
    <row r="42" spans="1:11" ht="15.75" thickBot="1">
      <c r="A42" s="163">
        <v>40</v>
      </c>
      <c r="B42" s="164" t="s">
        <v>403</v>
      </c>
      <c r="C42" s="165" t="s">
        <v>434</v>
      </c>
      <c r="D42" s="164" t="s">
        <v>403</v>
      </c>
      <c r="E42" s="166"/>
      <c r="G42" s="197">
        <v>40</v>
      </c>
      <c r="H42" s="179" t="str">
        <f t="shared" si="0"/>
        <v/>
      </c>
      <c r="I42" s="179" t="str">
        <f t="shared" si="1"/>
        <v/>
      </c>
      <c r="J42" s="179" t="str">
        <f t="shared" si="2"/>
        <v/>
      </c>
      <c r="K42" s="198" t="s">
        <v>220</v>
      </c>
    </row>
    <row r="43" spans="1:11" ht="15.75" thickTop="1">
      <c r="A43" s="163">
        <v>41</v>
      </c>
      <c r="B43" s="160" t="s">
        <v>403</v>
      </c>
      <c r="C43" s="161" t="s">
        <v>435</v>
      </c>
      <c r="D43" s="160" t="s">
        <v>403</v>
      </c>
      <c r="E43" s="166"/>
      <c r="G43" s="199">
        <v>41</v>
      </c>
      <c r="H43" s="174" t="str">
        <f t="shared" si="0"/>
        <v>Pierre</v>
      </c>
      <c r="I43" s="174" t="str">
        <f t="shared" si="1"/>
        <v>DEBEAUX</v>
      </c>
      <c r="J43" s="174" t="str">
        <f t="shared" si="2"/>
        <v>x</v>
      </c>
      <c r="K43" s="200" t="s">
        <v>221</v>
      </c>
    </row>
    <row r="44" spans="1:11" ht="15">
      <c r="A44" s="163">
        <v>42</v>
      </c>
      <c r="B44" s="164" t="s">
        <v>403</v>
      </c>
      <c r="C44" s="165" t="s">
        <v>436</v>
      </c>
      <c r="D44" s="164" t="s">
        <v>403</v>
      </c>
      <c r="E44" s="166"/>
      <c r="G44" s="201">
        <v>42</v>
      </c>
      <c r="H44" s="174" t="str">
        <f t="shared" si="0"/>
        <v>ALAIN</v>
      </c>
      <c r="I44" s="174" t="str">
        <f t="shared" si="1"/>
        <v>PENEL</v>
      </c>
      <c r="J44" s="174" t="str">
        <f t="shared" si="2"/>
        <v>x</v>
      </c>
      <c r="K44" s="202" t="s">
        <v>221</v>
      </c>
    </row>
    <row r="45" spans="1:11" ht="15">
      <c r="A45" s="163">
        <v>43</v>
      </c>
      <c r="B45" s="164" t="s">
        <v>403</v>
      </c>
      <c r="C45" s="165" t="s">
        <v>437</v>
      </c>
      <c r="D45" s="164" t="s">
        <v>403</v>
      </c>
      <c r="E45" s="166"/>
      <c r="G45" s="201">
        <v>43</v>
      </c>
      <c r="H45" s="174" t="str">
        <f t="shared" si="0"/>
        <v/>
      </c>
      <c r="I45" s="174" t="str">
        <f t="shared" si="1"/>
        <v/>
      </c>
      <c r="J45" s="174" t="str">
        <f t="shared" si="2"/>
        <v/>
      </c>
      <c r="K45" s="202" t="s">
        <v>221</v>
      </c>
    </row>
    <row r="46" spans="1:11" ht="15">
      <c r="A46" s="163">
        <v>44</v>
      </c>
      <c r="B46" s="164" t="s">
        <v>403</v>
      </c>
      <c r="C46" s="165" t="s">
        <v>438</v>
      </c>
      <c r="D46" s="164" t="s">
        <v>403</v>
      </c>
      <c r="E46" s="166"/>
      <c r="G46" s="201">
        <v>44</v>
      </c>
      <c r="H46" s="174" t="str">
        <f t="shared" si="0"/>
        <v/>
      </c>
      <c r="I46" s="174" t="str">
        <f t="shared" si="1"/>
        <v/>
      </c>
      <c r="J46" s="174" t="str">
        <f t="shared" si="2"/>
        <v/>
      </c>
      <c r="K46" s="202" t="s">
        <v>221</v>
      </c>
    </row>
    <row r="47" spans="1:11" ht="15">
      <c r="A47" s="163">
        <v>45</v>
      </c>
      <c r="B47" s="164" t="s">
        <v>403</v>
      </c>
      <c r="C47" s="165" t="s">
        <v>439</v>
      </c>
      <c r="D47" s="164" t="s">
        <v>403</v>
      </c>
      <c r="E47" s="166"/>
      <c r="G47" s="201">
        <v>45</v>
      </c>
      <c r="H47" s="174" t="str">
        <f t="shared" si="0"/>
        <v/>
      </c>
      <c r="I47" s="174" t="str">
        <f t="shared" si="1"/>
        <v/>
      </c>
      <c r="J47" s="174" t="str">
        <f t="shared" si="2"/>
        <v/>
      </c>
      <c r="K47" s="202" t="s">
        <v>221</v>
      </c>
    </row>
    <row r="48" spans="1:11" ht="15">
      <c r="A48" s="163">
        <v>46</v>
      </c>
      <c r="B48" s="164" t="s">
        <v>403</v>
      </c>
      <c r="C48" s="165" t="s">
        <v>440</v>
      </c>
      <c r="D48" s="164" t="s">
        <v>403</v>
      </c>
      <c r="E48" s="166"/>
      <c r="G48" s="201">
        <v>46</v>
      </c>
      <c r="H48" s="174" t="str">
        <f t="shared" si="0"/>
        <v/>
      </c>
      <c r="I48" s="174" t="str">
        <f t="shared" si="1"/>
        <v/>
      </c>
      <c r="J48" s="174" t="str">
        <f t="shared" si="2"/>
        <v/>
      </c>
      <c r="K48" s="202" t="s">
        <v>221</v>
      </c>
    </row>
    <row r="49" spans="1:11" ht="15">
      <c r="A49" s="163">
        <v>47</v>
      </c>
      <c r="B49" s="164" t="s">
        <v>403</v>
      </c>
      <c r="C49" s="165" t="s">
        <v>441</v>
      </c>
      <c r="D49" s="164" t="s">
        <v>403</v>
      </c>
      <c r="E49" s="166"/>
      <c r="G49" s="201">
        <v>47</v>
      </c>
      <c r="H49" s="174" t="str">
        <f t="shared" si="0"/>
        <v/>
      </c>
      <c r="I49" s="174" t="str">
        <f t="shared" si="1"/>
        <v/>
      </c>
      <c r="J49" s="174" t="str">
        <f t="shared" si="2"/>
        <v/>
      </c>
      <c r="K49" s="202" t="s">
        <v>221</v>
      </c>
    </row>
    <row r="50" spans="1:11" ht="15">
      <c r="A50" s="163">
        <v>48</v>
      </c>
      <c r="B50" s="164" t="s">
        <v>403</v>
      </c>
      <c r="C50" s="165" t="s">
        <v>442</v>
      </c>
      <c r="D50" s="164" t="s">
        <v>403</v>
      </c>
      <c r="E50" s="166"/>
      <c r="G50" s="201">
        <v>48</v>
      </c>
      <c r="H50" s="174" t="str">
        <f t="shared" si="0"/>
        <v/>
      </c>
      <c r="I50" s="174" t="str">
        <f t="shared" si="1"/>
        <v/>
      </c>
      <c r="J50" s="174" t="str">
        <f t="shared" si="2"/>
        <v/>
      </c>
      <c r="K50" s="202" t="s">
        <v>221</v>
      </c>
    </row>
    <row r="51" spans="1:11" ht="15">
      <c r="A51" s="163">
        <v>49</v>
      </c>
      <c r="B51" s="164" t="s">
        <v>403</v>
      </c>
      <c r="C51" s="165" t="s">
        <v>404</v>
      </c>
      <c r="D51" s="164" t="s">
        <v>403</v>
      </c>
      <c r="E51" s="166"/>
      <c r="G51" s="201">
        <v>49</v>
      </c>
      <c r="H51" s="174" t="str">
        <f t="shared" si="0"/>
        <v/>
      </c>
      <c r="I51" s="174" t="str">
        <f t="shared" si="1"/>
        <v/>
      </c>
      <c r="J51" s="174" t="str">
        <f t="shared" si="2"/>
        <v/>
      </c>
      <c r="K51" s="202" t="s">
        <v>221</v>
      </c>
    </row>
    <row r="52" spans="1:11" ht="15.75" thickBot="1">
      <c r="A52" s="169">
        <v>50</v>
      </c>
      <c r="B52" s="170" t="s">
        <v>403</v>
      </c>
      <c r="C52" s="171" t="s">
        <v>443</v>
      </c>
      <c r="D52" s="170" t="s">
        <v>403</v>
      </c>
      <c r="E52" s="172"/>
      <c r="G52" s="203">
        <v>50</v>
      </c>
      <c r="H52" s="204" t="str">
        <f t="shared" si="0"/>
        <v/>
      </c>
      <c r="I52" s="204" t="str">
        <f t="shared" si="1"/>
        <v/>
      </c>
      <c r="J52" s="204" t="str">
        <f t="shared" si="2"/>
        <v/>
      </c>
      <c r="K52" s="205" t="s">
        <v>221</v>
      </c>
    </row>
  </sheetData>
  <sheetProtection password="CFC3" sheet="1" objects="1" scenarios="1" formatCells="0" formatColumns="0" formatRows="0" insertColumns="0" insertRows="0" insertHyperlinks="0" deleteColumns="0" deleteRows="0" sort="0"/>
  <sortState ref="B3:D52">
    <sortCondition ref="C3:C52"/>
  </sortState>
  <mergeCells count="3">
    <mergeCell ref="D1:E1"/>
    <mergeCell ref="J1:K1"/>
    <mergeCell ref="M2:N2"/>
  </mergeCells>
  <hyperlinks>
    <hyperlink ref="O2" location="Classement!A1" display="Classement!A1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M142"/>
  <sheetViews>
    <sheetView view="pageBreakPreview" topLeftCell="A118" zoomScale="90" zoomScaleNormal="75" zoomScaleSheetLayoutView="90" workbookViewId="0">
      <selection activeCell="R132" sqref="R132"/>
    </sheetView>
  </sheetViews>
  <sheetFormatPr baseColWidth="10" defaultRowHeight="15" customHeight="1"/>
  <cols>
    <col min="1" max="1" width="7" style="96" customWidth="1"/>
    <col min="2" max="2" width="16.33203125" style="96" customWidth="1"/>
    <col min="3" max="3" width="16.83203125" style="96" customWidth="1"/>
    <col min="4" max="4" width="12.5" style="96" customWidth="1"/>
    <col min="5" max="5" width="11.6640625" style="96" customWidth="1"/>
    <col min="6" max="6" width="10.83203125" style="96" customWidth="1"/>
    <col min="7" max="7" width="11" style="96" customWidth="1"/>
    <col min="8" max="9" width="15.5" style="96" customWidth="1"/>
    <col min="10" max="10" width="5.83203125" style="96" customWidth="1"/>
    <col min="11" max="11" width="17" style="96" customWidth="1"/>
    <col min="12" max="12" width="11.6640625" style="96" customWidth="1"/>
    <col min="13" max="13" width="16.6640625" style="96" customWidth="1"/>
    <col min="14" max="16384" width="12" style="96"/>
  </cols>
  <sheetData>
    <row r="1" spans="1:12" ht="21" customHeight="1" thickBot="1">
      <c r="B1" s="330" t="s">
        <v>234</v>
      </c>
      <c r="C1" s="331"/>
      <c r="D1" s="331"/>
      <c r="E1" s="331"/>
      <c r="F1" s="331"/>
      <c r="G1" s="332"/>
      <c r="H1" s="14"/>
      <c r="I1" s="14"/>
    </row>
    <row r="2" spans="1:12" ht="15.75" customHeight="1" thickBot="1">
      <c r="C2" s="97"/>
      <c r="D2" s="97"/>
      <c r="E2" s="97"/>
      <c r="F2" s="97"/>
    </row>
    <row r="3" spans="1:12" ht="18" customHeight="1" thickBot="1">
      <c r="C3" s="334" t="s">
        <v>247</v>
      </c>
      <c r="D3" s="335"/>
      <c r="E3" s="335"/>
      <c r="F3" s="336"/>
      <c r="K3" s="310" t="s">
        <v>339</v>
      </c>
      <c r="L3" s="311"/>
    </row>
    <row r="4" spans="1:12" ht="18" customHeight="1" thickBot="1"/>
    <row r="5" spans="1:12" ht="18" customHeight="1" thickBot="1">
      <c r="A5" s="16" t="s">
        <v>210</v>
      </c>
      <c r="B5" s="339" t="s">
        <v>211</v>
      </c>
      <c r="C5" s="340"/>
      <c r="D5" s="342" t="s">
        <v>10</v>
      </c>
      <c r="E5" s="343"/>
      <c r="F5" s="136" t="s">
        <v>16</v>
      </c>
      <c r="G5" s="82" t="s">
        <v>0</v>
      </c>
      <c r="H5" s="82" t="s">
        <v>17</v>
      </c>
      <c r="I5" s="82" t="s">
        <v>18</v>
      </c>
    </row>
    <row r="6" spans="1:12" ht="18" customHeight="1">
      <c r="A6" s="50" t="s">
        <v>223</v>
      </c>
      <c r="B6" s="337" t="str">
        <f>CONCATENATE(TirageV!H3,"_",TirageV!I3)</f>
        <v>Alain_BESSON</v>
      </c>
      <c r="C6" s="338"/>
      <c r="D6" s="338" t="str">
        <f>+TirageV!J3</f>
        <v>x</v>
      </c>
      <c r="E6" s="341"/>
      <c r="F6" s="299">
        <f>SUM(D21+D35+D49+D63+D77+D91+D105+D119+D133)</f>
        <v>27</v>
      </c>
      <c r="G6" s="98">
        <f t="shared" ref="G6:G15" si="0">SUM(H6-I6)</f>
        <v>117</v>
      </c>
      <c r="H6" s="99">
        <f>SUM(E21+E35+E49+E63+E77+E91+E105+E119+E133)</f>
        <v>117</v>
      </c>
      <c r="I6" s="100">
        <f>SUM(F21+F35+F49+F63+F77+F91+F105+F119+F133)</f>
        <v>0</v>
      </c>
    </row>
    <row r="7" spans="1:12" ht="18" customHeight="1">
      <c r="A7" s="51" t="s">
        <v>224</v>
      </c>
      <c r="B7" s="333" t="str">
        <f>CONCATENATE(TirageV!H4,"_",TirageV!I4)</f>
        <v>Marc_VALAYER</v>
      </c>
      <c r="C7" s="324"/>
      <c r="D7" s="324" t="str">
        <f>+TirageV!J4</f>
        <v>x</v>
      </c>
      <c r="E7" s="325"/>
      <c r="F7" s="300">
        <f>SUM(G21+D37+D51+D65+D79+D93+D107+D121+G135)</f>
        <v>1</v>
      </c>
      <c r="G7" s="101">
        <f t="shared" si="0"/>
        <v>-13</v>
      </c>
      <c r="H7" s="102">
        <f>SUM(F21+E37+E51+E65+E79+E93+E107+E121+F135)</f>
        <v>0</v>
      </c>
      <c r="I7" s="103">
        <f>SUM(E21+F37+F51+F65+F79+F93+F107+F121+E135)</f>
        <v>13</v>
      </c>
      <c r="K7" s="104"/>
    </row>
    <row r="8" spans="1:12" ht="18" customHeight="1">
      <c r="A8" s="51" t="s">
        <v>225</v>
      </c>
      <c r="B8" s="333" t="str">
        <f>CONCATENATE(TirageV!H5,"_",TirageV!I5)</f>
        <v>_</v>
      </c>
      <c r="C8" s="324"/>
      <c r="D8" s="324" t="str">
        <f>+TirageV!J5</f>
        <v/>
      </c>
      <c r="E8" s="325"/>
      <c r="F8" s="300">
        <f>SUM(D23+G35+D53+D67+D81+D95+D109+D123+D135)</f>
        <v>1</v>
      </c>
      <c r="G8" s="105">
        <f t="shared" si="0"/>
        <v>-13</v>
      </c>
      <c r="H8" s="102">
        <f>SUM(E23+F35+E53+E67+E81+E95+E109+E123+E135)</f>
        <v>0</v>
      </c>
      <c r="I8" s="103">
        <f>SUM(F23+E35+F53+F67+F81+F95+F109+F123+F135)</f>
        <v>13</v>
      </c>
      <c r="K8" s="104"/>
    </row>
    <row r="9" spans="1:12" ht="18" customHeight="1">
      <c r="A9" s="51" t="s">
        <v>226</v>
      </c>
      <c r="B9" s="333" t="str">
        <f>CONCATENATE(TirageV!H6,"_",TirageV!I6)</f>
        <v>_</v>
      </c>
      <c r="C9" s="324"/>
      <c r="D9" s="324" t="str">
        <f>+TirageV!J6</f>
        <v/>
      </c>
      <c r="E9" s="325"/>
      <c r="F9" s="300">
        <f>SUM(D25+G37+G49+D69+D83+D97+D111+G123+G139)</f>
        <v>1</v>
      </c>
      <c r="G9" s="105">
        <f t="shared" si="0"/>
        <v>-13</v>
      </c>
      <c r="H9" s="102">
        <f>SUM(E25+F37+F49+E69+E83+E97+E111+F123+F139)</f>
        <v>0</v>
      </c>
      <c r="I9" s="103">
        <f>SUM(F25+E37+E49+F69+F83+F97+F111+E123+E139)</f>
        <v>13</v>
      </c>
      <c r="K9" s="104"/>
    </row>
    <row r="10" spans="1:12" ht="18" customHeight="1">
      <c r="A10" s="51" t="s">
        <v>227</v>
      </c>
      <c r="B10" s="333" t="str">
        <f>CONCATENATE(TirageV!H7,"_",TirageV!I7)</f>
        <v>_</v>
      </c>
      <c r="C10" s="324"/>
      <c r="D10" s="324" t="str">
        <f>+TirageV!J7</f>
        <v/>
      </c>
      <c r="E10" s="325"/>
      <c r="F10" s="300">
        <f>SUM(G23+D43+G51+G63+D85+D99+G111+G125+D137)</f>
        <v>1</v>
      </c>
      <c r="G10" s="105">
        <f t="shared" si="0"/>
        <v>-13</v>
      </c>
      <c r="H10" s="102">
        <f>SUM(F23+E43+F51+F63+E85+E99+F111+F125+E137)</f>
        <v>0</v>
      </c>
      <c r="I10" s="103">
        <f>SUM(E23+F43+E51+E63+F85+F99+E111+E125+F137)</f>
        <v>13</v>
      </c>
    </row>
    <row r="11" spans="1:12" ht="18" customHeight="1">
      <c r="A11" s="51" t="s">
        <v>228</v>
      </c>
      <c r="B11" s="333" t="str">
        <f>CONCATENATE(TirageV!H8,"_",TirageV!I8)</f>
        <v>_</v>
      </c>
      <c r="C11" s="324"/>
      <c r="D11" s="324" t="str">
        <f>+TirageV!J8</f>
        <v/>
      </c>
      <c r="E11" s="325"/>
      <c r="F11" s="300">
        <f>SUM(G25+D41+G53+G65+G77+G99+D113+D127+G141)</f>
        <v>1</v>
      </c>
      <c r="G11" s="105">
        <f t="shared" si="0"/>
        <v>-13</v>
      </c>
      <c r="H11" s="102">
        <f>SUM(F25+E41+F53+F65+F77+F99+E113+E127+F141)</f>
        <v>0</v>
      </c>
      <c r="I11" s="103">
        <f>SUM(E25+F41+E53+E65+E77+E99+F113+F127+E141)</f>
        <v>13</v>
      </c>
    </row>
    <row r="12" spans="1:12" ht="18" customHeight="1">
      <c r="A12" s="51" t="s">
        <v>229</v>
      </c>
      <c r="B12" s="333" t="str">
        <f>CONCATENATE(TirageV!H9,"_",TirageV!I9)</f>
        <v>_</v>
      </c>
      <c r="C12" s="324"/>
      <c r="D12" s="324" t="str">
        <f>+TirageV!J9</f>
        <v/>
      </c>
      <c r="E12" s="325"/>
      <c r="F12" s="300">
        <f>SUM(D27+D39+D55+G67+G79+G91+G113+D125+D139)</f>
        <v>1</v>
      </c>
      <c r="G12" s="105">
        <f t="shared" si="0"/>
        <v>-13</v>
      </c>
      <c r="H12" s="102">
        <f>SUM(E27+E39+E55+F67+F79+F91+F113+E125+E139)</f>
        <v>0</v>
      </c>
      <c r="I12" s="103">
        <f>SUM(F27+F39+F55+E67+E79+E91+E113+F125+F139)</f>
        <v>13</v>
      </c>
    </row>
    <row r="13" spans="1:12" ht="18" customHeight="1">
      <c r="A13" s="51" t="s">
        <v>230</v>
      </c>
      <c r="B13" s="333" t="str">
        <f>CONCATENATE(TirageV!H10,"_",TirageV!I10)</f>
        <v>_</v>
      </c>
      <c r="C13" s="324"/>
      <c r="D13" s="324" t="str">
        <f>+TirageV!J10</f>
        <v/>
      </c>
      <c r="E13" s="325"/>
      <c r="F13" s="300">
        <f>SUM(D29+G39+D57+G69+G81+G93+G105+G127+G137)</f>
        <v>1</v>
      </c>
      <c r="G13" s="105">
        <f t="shared" si="0"/>
        <v>-13</v>
      </c>
      <c r="H13" s="102">
        <f>SUM(E29+F39+E57+F69+F81+F93+F105+F127+F137)</f>
        <v>0</v>
      </c>
      <c r="I13" s="103">
        <f>SUM(F29+E39+F57+E69+E81+E93+E105+E127+E137)</f>
        <v>13</v>
      </c>
    </row>
    <row r="14" spans="1:12" ht="18" customHeight="1">
      <c r="A14" s="51" t="s">
        <v>231</v>
      </c>
      <c r="B14" s="333" t="str">
        <f>CONCATENATE(TirageV!H11,"_",TirageV!I11)</f>
        <v>_</v>
      </c>
      <c r="C14" s="324"/>
      <c r="D14" s="324" t="str">
        <f>+TirageV!J11</f>
        <v/>
      </c>
      <c r="E14" s="325"/>
      <c r="F14" s="300">
        <f>SUM(G27+G43+G57+D71+G83+G95+G107+G119+D141)</f>
        <v>1</v>
      </c>
      <c r="G14" s="105">
        <f t="shared" si="0"/>
        <v>-13</v>
      </c>
      <c r="H14" s="102">
        <f>SUM(F27+F43+F57+E71+F83+F95+F107+F119+E141)</f>
        <v>0</v>
      </c>
      <c r="I14" s="103">
        <f>SUM(E27+E43+E57+F71+E83+E95+E107+E119+F141)</f>
        <v>13</v>
      </c>
    </row>
    <row r="15" spans="1:12" ht="18" customHeight="1" thickBot="1">
      <c r="A15" s="52" t="s">
        <v>232</v>
      </c>
      <c r="B15" s="344" t="str">
        <f>CONCATENATE(TirageV!H12,"_",TirageV!I12)</f>
        <v>_</v>
      </c>
      <c r="C15" s="345"/>
      <c r="D15" s="345" t="str">
        <f>+TirageV!J12</f>
        <v/>
      </c>
      <c r="E15" s="346"/>
      <c r="F15" s="301">
        <f>SUM(G29+G41+G55+G71+G85+G97+G109+G121+G133)</f>
        <v>1</v>
      </c>
      <c r="G15" s="106">
        <f t="shared" si="0"/>
        <v>-13</v>
      </c>
      <c r="H15" s="107">
        <f>SUM(F29+F41+F55+F71+F85+F97+F109+F121+F133)</f>
        <v>0</v>
      </c>
      <c r="I15" s="108">
        <f>SUM(E29+E41+E55+E71+E85+E97+E109+E121+E133)</f>
        <v>13</v>
      </c>
    </row>
    <row r="16" spans="1:12" ht="18" customHeight="1">
      <c r="A16" s="210"/>
      <c r="B16" s="210"/>
      <c r="C16" s="210"/>
      <c r="D16" s="210"/>
      <c r="E16" s="210"/>
      <c r="F16" s="39">
        <f>SUM(F6:F15)</f>
        <v>36</v>
      </c>
      <c r="G16" s="39">
        <f>SUM(G6:G15)</f>
        <v>0</v>
      </c>
      <c r="H16" s="39">
        <f>SUM(H6:H15)</f>
        <v>117</v>
      </c>
      <c r="I16" s="39">
        <f>SUM(I6:I15)</f>
        <v>117</v>
      </c>
      <c r="K16" s="104"/>
    </row>
    <row r="17" spans="1:13" ht="18" customHeight="1" thickBot="1">
      <c r="A17" s="109"/>
      <c r="B17" s="109"/>
      <c r="C17" s="109"/>
      <c r="D17" s="109"/>
      <c r="E17" s="109"/>
      <c r="F17" s="21"/>
      <c r="G17" s="21"/>
      <c r="H17" s="21"/>
      <c r="I17" s="21"/>
      <c r="K17" s="104"/>
    </row>
    <row r="18" spans="1:13" ht="18" customHeight="1" thickBot="1">
      <c r="A18" s="109"/>
      <c r="B18" s="109"/>
      <c r="C18" s="109"/>
      <c r="D18" s="312" t="s">
        <v>233</v>
      </c>
      <c r="E18" s="313"/>
      <c r="F18" s="109"/>
      <c r="G18" s="109"/>
      <c r="H18" s="109"/>
      <c r="I18" s="109"/>
    </row>
    <row r="19" spans="1:13" ht="18" customHeight="1" thickBot="1">
      <c r="A19" s="109"/>
      <c r="B19" s="109"/>
      <c r="C19" s="109"/>
      <c r="D19" s="109"/>
      <c r="E19" s="109"/>
      <c r="F19" s="109"/>
      <c r="G19" s="109"/>
      <c r="H19" s="109"/>
      <c r="I19" s="109"/>
    </row>
    <row r="20" spans="1:13" ht="18" customHeight="1" thickBot="1">
      <c r="A20" s="109"/>
      <c r="B20" s="211" t="s">
        <v>206</v>
      </c>
      <c r="C20" s="212"/>
      <c r="D20" s="212" t="s">
        <v>16</v>
      </c>
      <c r="E20" s="312" t="s">
        <v>212</v>
      </c>
      <c r="F20" s="313"/>
      <c r="G20" s="82" t="s">
        <v>16</v>
      </c>
      <c r="H20" s="111"/>
      <c r="I20" s="109"/>
      <c r="J20" s="109"/>
      <c r="K20" s="133" t="s">
        <v>206</v>
      </c>
      <c r="L20" s="135"/>
      <c r="M20" s="82" t="s">
        <v>233</v>
      </c>
    </row>
    <row r="21" spans="1:13" s="26" customFormat="1" ht="18" customHeight="1" thickBot="1">
      <c r="A21" s="21"/>
      <c r="B21" s="318" t="str">
        <f>CONCATENATE(A6,"_",B6)</f>
        <v>A01_Alain_BESSON</v>
      </c>
      <c r="C21" s="319"/>
      <c r="D21" s="66">
        <f>IF(E21+F21=0,0,IF(E21=F21,2,IF(E21&lt;F21,1,3)))</f>
        <v>3</v>
      </c>
      <c r="E21" s="54">
        <v>13</v>
      </c>
      <c r="F21" s="55">
        <v>0</v>
      </c>
      <c r="G21" s="53">
        <f>IF(E21+F21=0,0,IF(E21=F21,2,IF(E21&gt;F21,1,3)))</f>
        <v>1</v>
      </c>
      <c r="H21" s="318" t="str">
        <f>CONCATENATE(A7,"_",B7)</f>
        <v>A02_Marc_VALAYER</v>
      </c>
      <c r="I21" s="319"/>
      <c r="J21" s="21"/>
      <c r="K21" s="124" t="s">
        <v>11</v>
      </c>
      <c r="L21" s="112" t="s">
        <v>327</v>
      </c>
      <c r="M21" s="114" t="s">
        <v>1</v>
      </c>
    </row>
    <row r="22" spans="1:13" s="26" customFormat="1" ht="18" customHeight="1" thickBot="1">
      <c r="A22" s="21"/>
      <c r="B22" s="41"/>
      <c r="C22" s="69"/>
      <c r="D22" s="43"/>
      <c r="E22" s="56"/>
      <c r="F22" s="57"/>
      <c r="G22" s="43"/>
      <c r="H22" s="41"/>
      <c r="I22" s="47"/>
      <c r="J22" s="21"/>
      <c r="K22" s="125"/>
      <c r="L22" s="126"/>
      <c r="M22" s="127"/>
    </row>
    <row r="23" spans="1:13" s="26" customFormat="1" ht="18" customHeight="1" thickBot="1">
      <c r="A23" s="21"/>
      <c r="B23" s="320" t="str">
        <f>CONCATENATE(A8,"_",B8)</f>
        <v>A03__</v>
      </c>
      <c r="C23" s="321"/>
      <c r="D23" s="67">
        <f>IF(E23+F23=0,0,IF(E23=F23,2,IF(E23&lt;F23,1,3)))</f>
        <v>0</v>
      </c>
      <c r="E23" s="58"/>
      <c r="F23" s="59"/>
      <c r="G23" s="70">
        <f>IF(E23+F23=0,0,IF(E23=F23,2,IF(E23&gt;F23,1,3)))</f>
        <v>0</v>
      </c>
      <c r="H23" s="322" t="str">
        <f>CONCATENATE(A10,"_",B10)</f>
        <v>A05__</v>
      </c>
      <c r="I23" s="323"/>
      <c r="J23" s="21"/>
      <c r="K23" s="60" t="s">
        <v>2</v>
      </c>
      <c r="L23" s="29" t="s">
        <v>327</v>
      </c>
      <c r="M23" s="61" t="s">
        <v>4</v>
      </c>
    </row>
    <row r="24" spans="1:13" s="26" customFormat="1" ht="18" customHeight="1" thickBot="1">
      <c r="A24" s="21" t="s">
        <v>398</v>
      </c>
      <c r="B24" s="41"/>
      <c r="C24" s="69"/>
      <c r="D24" s="43"/>
      <c r="E24" s="56"/>
      <c r="F24" s="57"/>
      <c r="G24" s="43"/>
      <c r="H24" s="41"/>
      <c r="I24" s="47"/>
      <c r="J24" s="21"/>
      <c r="K24" s="125"/>
      <c r="L24" s="126"/>
      <c r="M24" s="127"/>
    </row>
    <row r="25" spans="1:13" s="26" customFormat="1" ht="18" customHeight="1" thickBot="1">
      <c r="A25" s="21"/>
      <c r="B25" s="314" t="str">
        <f>CONCATENATE(A9,"_",B9)</f>
        <v>A04__</v>
      </c>
      <c r="C25" s="315"/>
      <c r="D25" s="67">
        <f>IF(E25+F25=0,0,IF(E25=F25,2,IF(E25&lt;F25,1,3)))</f>
        <v>0</v>
      </c>
      <c r="E25" s="62"/>
      <c r="F25" s="63"/>
      <c r="G25" s="70">
        <f>IF(E25+F25=0,0,IF(E25=F25,2,IF(E25&gt;F25,1,3)))</f>
        <v>0</v>
      </c>
      <c r="H25" s="316" t="str">
        <f>CONCATENATE(A11,"_",B11)</f>
        <v>A06__</v>
      </c>
      <c r="I25" s="317"/>
      <c r="J25" s="21"/>
      <c r="K25" s="60" t="s">
        <v>3</v>
      </c>
      <c r="L25" s="29" t="s">
        <v>327</v>
      </c>
      <c r="M25" s="61" t="s">
        <v>5</v>
      </c>
    </row>
    <row r="26" spans="1:13" s="26" customFormat="1" ht="18" customHeight="1" thickBot="1">
      <c r="A26" s="21"/>
      <c r="B26" s="41"/>
      <c r="C26" s="69"/>
      <c r="D26" s="43"/>
      <c r="E26" s="56"/>
      <c r="F26" s="57"/>
      <c r="G26" s="43"/>
      <c r="H26" s="41"/>
      <c r="I26" s="47"/>
      <c r="J26" s="21"/>
      <c r="K26" s="125"/>
      <c r="L26" s="126"/>
      <c r="M26" s="127"/>
    </row>
    <row r="27" spans="1:13" s="26" customFormat="1" ht="18" customHeight="1" thickBot="1">
      <c r="A27" s="21"/>
      <c r="B27" s="314" t="str">
        <f>CONCATENATE(A12,"_",B12)</f>
        <v>A07__</v>
      </c>
      <c r="C27" s="315"/>
      <c r="D27" s="67">
        <f>IF(E27+F27=0,0,IF(E27=F27,2,IF(E27&lt;F27,1,3)))</f>
        <v>0</v>
      </c>
      <c r="E27" s="62"/>
      <c r="F27" s="63"/>
      <c r="G27" s="70">
        <f>IF(E27+F27=0,0,IF(E27=F27,2,IF(E27&gt;F27,1,3)))</f>
        <v>0</v>
      </c>
      <c r="H27" s="316" t="str">
        <f>CONCATENATE(A14,"_",B14)</f>
        <v>A09__</v>
      </c>
      <c r="I27" s="317"/>
      <c r="J27" s="21"/>
      <c r="K27" s="60" t="s">
        <v>6</v>
      </c>
      <c r="L27" s="29" t="s">
        <v>327</v>
      </c>
      <c r="M27" s="61" t="s">
        <v>8</v>
      </c>
    </row>
    <row r="28" spans="1:13" s="26" customFormat="1" ht="18" customHeight="1" thickBot="1">
      <c r="A28" s="21"/>
      <c r="B28" s="41"/>
      <c r="C28" s="69"/>
      <c r="D28" s="43"/>
      <c r="E28" s="56"/>
      <c r="F28" s="57"/>
      <c r="G28" s="43"/>
      <c r="H28" s="41"/>
      <c r="I28" s="47"/>
      <c r="J28" s="21"/>
      <c r="K28" s="125"/>
      <c r="L28" s="126"/>
      <c r="M28" s="127"/>
    </row>
    <row r="29" spans="1:13" s="26" customFormat="1" ht="18" customHeight="1" thickBot="1">
      <c r="A29" s="21"/>
      <c r="B29" s="316" t="str">
        <f>CONCATENATE(A13,"_",B13)</f>
        <v>A08__</v>
      </c>
      <c r="C29" s="317"/>
      <c r="D29" s="68">
        <f>IF(E29+F29=0,0,IF(E29=F29,2,IF(E29&lt;F29,1,3)))</f>
        <v>0</v>
      </c>
      <c r="E29" s="64"/>
      <c r="F29" s="65"/>
      <c r="G29" s="71">
        <f>IF(E29+F29=0,0,IF(E29=F29,2,IF(E29&gt;F29,1,3)))</f>
        <v>0</v>
      </c>
      <c r="H29" s="316" t="str">
        <f>CONCATENATE(A15,"_",B15)</f>
        <v>A10__</v>
      </c>
      <c r="I29" s="317"/>
      <c r="J29" s="21"/>
      <c r="K29" s="128" t="s">
        <v>19</v>
      </c>
      <c r="L29" s="115" t="s">
        <v>327</v>
      </c>
      <c r="M29" s="116" t="s">
        <v>9</v>
      </c>
    </row>
    <row r="30" spans="1:13" ht="18" customHeight="1">
      <c r="A30" s="109"/>
      <c r="B30" s="210"/>
      <c r="C30" s="210"/>
      <c r="D30" s="109"/>
      <c r="E30" s="109"/>
      <c r="F30" s="109"/>
      <c r="G30" s="210"/>
      <c r="H30" s="210"/>
      <c r="I30" s="210"/>
    </row>
    <row r="31" spans="1:13" ht="18" customHeight="1" thickBot="1">
      <c r="A31" s="109"/>
      <c r="B31" s="210"/>
      <c r="C31" s="210"/>
      <c r="D31" s="109"/>
      <c r="E31" s="109"/>
      <c r="F31" s="109"/>
      <c r="G31" s="210"/>
      <c r="H31" s="210"/>
      <c r="I31" s="210"/>
    </row>
    <row r="32" spans="1:13" ht="18" customHeight="1" thickBot="1">
      <c r="A32" s="109"/>
      <c r="B32" s="210"/>
      <c r="C32" s="210"/>
      <c r="D32" s="312" t="s">
        <v>259</v>
      </c>
      <c r="E32" s="313"/>
      <c r="F32" s="109"/>
      <c r="G32" s="210"/>
      <c r="H32" s="210"/>
      <c r="I32" s="210"/>
    </row>
    <row r="33" spans="1:13" ht="18" customHeight="1" thickBot="1">
      <c r="A33" s="109"/>
      <c r="B33" s="210"/>
      <c r="C33" s="210"/>
      <c r="D33" s="109"/>
      <c r="E33" s="109"/>
      <c r="F33" s="109"/>
      <c r="G33" s="210"/>
      <c r="H33" s="210"/>
      <c r="I33" s="210"/>
    </row>
    <row r="34" spans="1:13" ht="18" customHeight="1" thickBot="1">
      <c r="A34" s="109"/>
      <c r="B34" s="211" t="s">
        <v>206</v>
      </c>
      <c r="C34" s="212"/>
      <c r="D34" s="212" t="s">
        <v>16</v>
      </c>
      <c r="E34" s="312" t="s">
        <v>212</v>
      </c>
      <c r="F34" s="313"/>
      <c r="G34" s="213" t="s">
        <v>16</v>
      </c>
      <c r="H34" s="214"/>
      <c r="I34" s="210"/>
      <c r="K34" s="133" t="s">
        <v>206</v>
      </c>
      <c r="L34" s="135"/>
      <c r="M34" s="82" t="s">
        <v>259</v>
      </c>
    </row>
    <row r="35" spans="1:13" ht="18" customHeight="1" thickBot="1">
      <c r="A35" s="109"/>
      <c r="B35" s="318" t="str">
        <f>CONCATENATE(A6,"_",B6)</f>
        <v>A01_Alain_BESSON</v>
      </c>
      <c r="C35" s="347"/>
      <c r="D35" s="40">
        <f>IF(E35+F35=0,0,IF(E35=F35,2,IF(E35&lt;F35,1,3)))</f>
        <v>3</v>
      </c>
      <c r="E35" s="24">
        <v>13</v>
      </c>
      <c r="F35" s="25">
        <v>0</v>
      </c>
      <c r="G35" s="46">
        <f>IF(E35+F35=0,0,IF(E35=F35,2,IF(E35&gt;F35,1,3)))</f>
        <v>1</v>
      </c>
      <c r="H35" s="348" t="str">
        <f>CONCATENATE(A8,"_",B8)</f>
        <v>A03__</v>
      </c>
      <c r="I35" s="319"/>
      <c r="K35" s="124" t="s">
        <v>11</v>
      </c>
      <c r="L35" s="112" t="s">
        <v>327</v>
      </c>
      <c r="M35" s="114" t="s">
        <v>2</v>
      </c>
    </row>
    <row r="36" spans="1:13" ht="18" customHeight="1" thickBot="1">
      <c r="A36" s="109"/>
      <c r="B36" s="41"/>
      <c r="C36" s="42"/>
      <c r="D36" s="43"/>
      <c r="E36" s="27"/>
      <c r="F36" s="27"/>
      <c r="G36" s="43"/>
      <c r="H36" s="42"/>
      <c r="I36" s="47"/>
      <c r="K36" s="125"/>
      <c r="L36" s="126"/>
      <c r="M36" s="127"/>
    </row>
    <row r="37" spans="1:13" ht="18" customHeight="1" thickBot="1">
      <c r="A37" s="109"/>
      <c r="B37" s="349" t="str">
        <f>CONCATENATE(A7,"_",B7)</f>
        <v>A02_Marc_VALAYER</v>
      </c>
      <c r="C37" s="350"/>
      <c r="D37" s="44">
        <f>IF(E37+F37=0,0,IF(E37=F37,2,IF(E37&lt;F37,1,3)))</f>
        <v>0</v>
      </c>
      <c r="E37" s="28"/>
      <c r="F37" s="28"/>
      <c r="G37" s="48">
        <f>IF(E37+F37=0,0,IF(E37=F37,2,IF(E37&gt;F37,1,3)))</f>
        <v>0</v>
      </c>
      <c r="H37" s="351" t="str">
        <f>CONCATENATE(A9,"_",B9)</f>
        <v>A04__</v>
      </c>
      <c r="I37" s="323"/>
      <c r="K37" s="60" t="s">
        <v>20</v>
      </c>
      <c r="L37" s="29" t="s">
        <v>327</v>
      </c>
      <c r="M37" s="61" t="s">
        <v>3</v>
      </c>
    </row>
    <row r="38" spans="1:13" ht="18" customHeight="1" thickBot="1">
      <c r="A38" s="109" t="s">
        <v>398</v>
      </c>
      <c r="B38" s="41"/>
      <c r="C38" s="42"/>
      <c r="D38" s="43"/>
      <c r="E38" s="27"/>
      <c r="F38" s="27"/>
      <c r="G38" s="43"/>
      <c r="H38" s="42"/>
      <c r="I38" s="47"/>
      <c r="K38" s="125"/>
      <c r="L38" s="126"/>
      <c r="M38" s="127"/>
    </row>
    <row r="39" spans="1:13" ht="18" customHeight="1" thickBot="1">
      <c r="A39" s="109"/>
      <c r="B39" s="326" t="str">
        <f>CONCATENATE(A12,"_",B12)</f>
        <v>A07__</v>
      </c>
      <c r="C39" s="327"/>
      <c r="D39" s="44">
        <f>IF(E39+F39=0,0,IF(E39=F39,2,IF(E39&lt;F39,1,3)))</f>
        <v>0</v>
      </c>
      <c r="E39" s="30"/>
      <c r="F39" s="30"/>
      <c r="G39" s="48">
        <f>IF(E39+F39=0,0,IF(E39=F39,2,IF(E39&gt;F39,1,3)))</f>
        <v>0</v>
      </c>
      <c r="H39" s="328" t="str">
        <f>CONCATENATE(A13,"_",B13)</f>
        <v>A08__</v>
      </c>
      <c r="I39" s="317"/>
      <c r="K39" s="60" t="s">
        <v>6</v>
      </c>
      <c r="L39" s="29" t="s">
        <v>327</v>
      </c>
      <c r="M39" s="61" t="s">
        <v>7</v>
      </c>
    </row>
    <row r="40" spans="1:13" ht="18" customHeight="1" thickBot="1">
      <c r="A40" s="109"/>
      <c r="B40" s="41"/>
      <c r="C40" s="42"/>
      <c r="D40" s="43"/>
      <c r="E40" s="27"/>
      <c r="F40" s="27"/>
      <c r="G40" s="43"/>
      <c r="H40" s="42"/>
      <c r="I40" s="47"/>
      <c r="K40" s="125"/>
      <c r="L40" s="126"/>
      <c r="M40" s="127"/>
    </row>
    <row r="41" spans="1:13" ht="18" customHeight="1" thickBot="1">
      <c r="A41" s="109"/>
      <c r="B41" s="326" t="str">
        <f>CONCATENATE(A11,"_",B11)</f>
        <v>A06__</v>
      </c>
      <c r="C41" s="327"/>
      <c r="D41" s="44">
        <f>IF(E41+F41=0,0,IF(E41=F41,2,IF(E41&lt;F41,1,3)))</f>
        <v>0</v>
      </c>
      <c r="E41" s="30"/>
      <c r="F41" s="30"/>
      <c r="G41" s="48">
        <f>IF(E41+F41=0,0,IF(E41=F41,2,IF(E41&gt;F41,1,3)))</f>
        <v>0</v>
      </c>
      <c r="H41" s="328" t="str">
        <f>CONCATENATE(A15,"_",B15)</f>
        <v>A10__</v>
      </c>
      <c r="I41" s="317"/>
      <c r="K41" s="60" t="s">
        <v>26</v>
      </c>
      <c r="L41" s="29" t="s">
        <v>327</v>
      </c>
      <c r="M41" s="61" t="s">
        <v>9</v>
      </c>
    </row>
    <row r="42" spans="1:13" ht="18" customHeight="1" thickBot="1">
      <c r="A42" s="109"/>
      <c r="B42" s="41"/>
      <c r="C42" s="42"/>
      <c r="D42" s="43"/>
      <c r="E42" s="27"/>
      <c r="F42" s="27"/>
      <c r="G42" s="43"/>
      <c r="H42" s="42"/>
      <c r="I42" s="47"/>
      <c r="K42" s="125"/>
      <c r="L42" s="126"/>
      <c r="M42" s="127"/>
    </row>
    <row r="43" spans="1:13" ht="18" customHeight="1" thickBot="1">
      <c r="A43" s="109"/>
      <c r="B43" s="328" t="str">
        <f>CONCATENATE(A10,"_",B10)</f>
        <v>A05__</v>
      </c>
      <c r="C43" s="329"/>
      <c r="D43" s="45">
        <f>IF(E43+F43=0,0,IF(E43=F43,2,IF(E43&lt;F43,1,3)))</f>
        <v>0</v>
      </c>
      <c r="E43" s="31"/>
      <c r="F43" s="31"/>
      <c r="G43" s="49">
        <f>IF(E43+F43=0,0,IF(E43=F43,2,IF(E43&gt;F43,1,3)))</f>
        <v>0</v>
      </c>
      <c r="H43" s="328" t="str">
        <f>CONCATENATE(A14,"_",B14)</f>
        <v>A09__</v>
      </c>
      <c r="I43" s="317"/>
      <c r="K43" s="128" t="s">
        <v>13</v>
      </c>
      <c r="L43" s="115" t="s">
        <v>327</v>
      </c>
      <c r="M43" s="116" t="s">
        <v>8</v>
      </c>
    </row>
    <row r="44" spans="1:13" ht="18" customHeight="1">
      <c r="A44" s="109"/>
      <c r="B44" s="210"/>
      <c r="C44" s="210"/>
      <c r="D44" s="109"/>
      <c r="E44" s="109"/>
      <c r="F44" s="109"/>
      <c r="G44" s="210"/>
      <c r="H44" s="210"/>
      <c r="I44" s="210"/>
    </row>
    <row r="45" spans="1:13" ht="18" customHeight="1" thickBot="1">
      <c r="A45" s="109"/>
      <c r="B45" s="210"/>
      <c r="C45" s="210"/>
      <c r="D45" s="109"/>
      <c r="E45" s="109"/>
      <c r="F45" s="109"/>
      <c r="G45" s="210"/>
      <c r="H45" s="210"/>
      <c r="I45" s="210"/>
    </row>
    <row r="46" spans="1:13" ht="18" customHeight="1" thickBot="1">
      <c r="A46" s="109"/>
      <c r="B46" s="210"/>
      <c r="C46" s="210"/>
      <c r="D46" s="312" t="s">
        <v>263</v>
      </c>
      <c r="E46" s="313"/>
      <c r="F46" s="109"/>
      <c r="G46" s="210"/>
      <c r="H46" s="215"/>
      <c r="I46" s="215"/>
    </row>
    <row r="47" spans="1:13" ht="18" customHeight="1" thickBot="1">
      <c r="A47" s="109"/>
      <c r="B47" s="210"/>
      <c r="C47" s="210"/>
      <c r="D47" s="109"/>
      <c r="E47" s="109"/>
      <c r="F47" s="109"/>
      <c r="G47" s="210"/>
      <c r="H47" s="210"/>
      <c r="I47" s="210"/>
    </row>
    <row r="48" spans="1:13" ht="18" customHeight="1" thickBot="1">
      <c r="A48" s="109"/>
      <c r="B48" s="211" t="s">
        <v>206</v>
      </c>
      <c r="C48" s="212"/>
      <c r="D48" s="110" t="s">
        <v>16</v>
      </c>
      <c r="E48" s="312" t="s">
        <v>212</v>
      </c>
      <c r="F48" s="313"/>
      <c r="G48" s="213" t="s">
        <v>16</v>
      </c>
      <c r="H48" s="214"/>
      <c r="I48" s="210"/>
      <c r="K48" s="133" t="s">
        <v>206</v>
      </c>
      <c r="L48" s="135"/>
      <c r="M48" s="82" t="s">
        <v>263</v>
      </c>
    </row>
    <row r="49" spans="1:13" ht="18" customHeight="1" thickBot="1">
      <c r="A49" s="109"/>
      <c r="B49" s="318" t="str">
        <f>CONCATENATE(A6,"_",B6)</f>
        <v>A01_Alain_BESSON</v>
      </c>
      <c r="C49" s="319"/>
      <c r="D49" s="66">
        <f>IF(E49+F49=0,0,IF(E49=F49,2,IF(E49&lt;F49,1,3)))</f>
        <v>3</v>
      </c>
      <c r="E49" s="54">
        <v>13</v>
      </c>
      <c r="F49" s="55">
        <v>0</v>
      </c>
      <c r="G49" s="53">
        <f>IF(E49+F49=0,0,IF(E49=F49,2,IF(E49&gt;F49,1,3)))</f>
        <v>1</v>
      </c>
      <c r="H49" s="318" t="str">
        <f>CONCATENATE(A9,"_",B9)</f>
        <v>A04__</v>
      </c>
      <c r="I49" s="319"/>
      <c r="K49" s="124" t="s">
        <v>11</v>
      </c>
      <c r="L49" s="112" t="s">
        <v>327</v>
      </c>
      <c r="M49" s="114" t="s">
        <v>3</v>
      </c>
    </row>
    <row r="50" spans="1:13" ht="18" customHeight="1" thickBot="1">
      <c r="A50" s="109"/>
      <c r="B50" s="41"/>
      <c r="C50" s="69"/>
      <c r="D50" s="43"/>
      <c r="E50" s="56"/>
      <c r="F50" s="57"/>
      <c r="G50" s="43"/>
      <c r="H50" s="41"/>
      <c r="I50" s="47"/>
      <c r="K50" s="125"/>
      <c r="L50" s="126"/>
      <c r="M50" s="127"/>
    </row>
    <row r="51" spans="1:13" ht="18" customHeight="1" thickBot="1">
      <c r="A51" s="109"/>
      <c r="B51" s="320" t="str">
        <f>CONCATENATE(A7,"_",B7)</f>
        <v>A02_Marc_VALAYER</v>
      </c>
      <c r="C51" s="321"/>
      <c r="D51" s="67">
        <f>IF(E51+F51=0,0,IF(E51=F51,2,IF(E51&lt;F51,1,3)))</f>
        <v>0</v>
      </c>
      <c r="E51" s="58"/>
      <c r="F51" s="59"/>
      <c r="G51" s="70">
        <f>IF(E51+F51=0,0,IF(E51=F51,2,IF(E51&gt;F51,1,3)))</f>
        <v>0</v>
      </c>
      <c r="H51" s="322" t="str">
        <f>CONCATENATE(A10,"_",B10)</f>
        <v>A05__</v>
      </c>
      <c r="I51" s="323"/>
      <c r="K51" s="60" t="s">
        <v>22</v>
      </c>
      <c r="L51" s="29" t="s">
        <v>327</v>
      </c>
      <c r="M51" s="61" t="s">
        <v>4</v>
      </c>
    </row>
    <row r="52" spans="1:13" ht="18" customHeight="1" thickBot="1">
      <c r="A52" s="109"/>
      <c r="B52" s="41"/>
      <c r="C52" s="69"/>
      <c r="D52" s="43"/>
      <c r="E52" s="56"/>
      <c r="F52" s="57"/>
      <c r="G52" s="43"/>
      <c r="H52" s="41"/>
      <c r="I52" s="47"/>
      <c r="K52" s="125"/>
      <c r="L52" s="126"/>
      <c r="M52" s="127"/>
    </row>
    <row r="53" spans="1:13" ht="18" customHeight="1" thickBot="1">
      <c r="A53" s="109" t="s">
        <v>398</v>
      </c>
      <c r="B53" s="314" t="str">
        <f>CONCATENATE(A8,"_",B8)</f>
        <v>A03__</v>
      </c>
      <c r="C53" s="315"/>
      <c r="D53" s="67">
        <f>IF(E53+F53=0,0,IF(E53=F53,2,IF(E53&lt;F53,1,3)))</f>
        <v>0</v>
      </c>
      <c r="E53" s="62"/>
      <c r="F53" s="63"/>
      <c r="G53" s="70">
        <f>IF(E53+F53=0,0,IF(E53=F53,2,IF(E53&gt;F53,1,3)))</f>
        <v>0</v>
      </c>
      <c r="H53" s="316" t="str">
        <f>CONCATENATE(A11,"_",B11)</f>
        <v>A06__</v>
      </c>
      <c r="I53" s="317"/>
      <c r="K53" s="60" t="s">
        <v>21</v>
      </c>
      <c r="L53" s="29" t="s">
        <v>327</v>
      </c>
      <c r="M53" s="61" t="s">
        <v>5</v>
      </c>
    </row>
    <row r="54" spans="1:13" ht="18" customHeight="1" thickBot="1">
      <c r="A54" s="109"/>
      <c r="B54" s="41"/>
      <c r="C54" s="69"/>
      <c r="D54" s="43"/>
      <c r="E54" s="56"/>
      <c r="F54" s="57"/>
      <c r="G54" s="43"/>
      <c r="H54" s="41"/>
      <c r="I54" s="47"/>
      <c r="K54" s="125"/>
      <c r="L54" s="126"/>
      <c r="M54" s="127"/>
    </row>
    <row r="55" spans="1:13" ht="18" customHeight="1" thickBot="1">
      <c r="A55" s="109"/>
      <c r="B55" s="314" t="str">
        <f>CONCATENATE(A12,"_",B12)</f>
        <v>A07__</v>
      </c>
      <c r="C55" s="315"/>
      <c r="D55" s="67">
        <f>IF(E55+F55=0,0,IF(E55=F55,2,IF(E55&lt;F55,1,3)))</f>
        <v>0</v>
      </c>
      <c r="E55" s="62"/>
      <c r="F55" s="63"/>
      <c r="G55" s="70">
        <f>IF(E55+F55=0,0,IF(E55=F55,2,IF(E55&gt;F55,1,3)))</f>
        <v>0</v>
      </c>
      <c r="H55" s="316" t="str">
        <f>CONCATENATE(A15,"_",B15)</f>
        <v>A10__</v>
      </c>
      <c r="I55" s="317"/>
      <c r="K55" s="60" t="s">
        <v>14</v>
      </c>
      <c r="L55" s="29" t="s">
        <v>327</v>
      </c>
      <c r="M55" s="61" t="s">
        <v>9</v>
      </c>
    </row>
    <row r="56" spans="1:13" ht="18" customHeight="1" thickBot="1">
      <c r="A56" s="109"/>
      <c r="B56" s="41"/>
      <c r="C56" s="69"/>
      <c r="D56" s="43"/>
      <c r="E56" s="56"/>
      <c r="F56" s="57"/>
      <c r="G56" s="43"/>
      <c r="H56" s="41"/>
      <c r="I56" s="47"/>
      <c r="K56" s="125"/>
      <c r="L56" s="126"/>
      <c r="M56" s="127"/>
    </row>
    <row r="57" spans="1:13" ht="18" customHeight="1" thickBot="1">
      <c r="A57" s="109"/>
      <c r="B57" s="316" t="str">
        <f>CONCATENATE(A13,"_",B13)</f>
        <v>A08__</v>
      </c>
      <c r="C57" s="317"/>
      <c r="D57" s="68">
        <f>IF(E57+F57=0,0,IF(E57=F57,2,IF(E57&lt;F57,1,3)))</f>
        <v>0</v>
      </c>
      <c r="E57" s="64"/>
      <c r="F57" s="65"/>
      <c r="G57" s="71">
        <f>IF(E57+F57=0,0,IF(E57=F57,2,IF(E57&gt;F57,1,3)))</f>
        <v>0</v>
      </c>
      <c r="H57" s="316" t="str">
        <f>CONCATENATE(A14,"_",B14)</f>
        <v>A09__</v>
      </c>
      <c r="I57" s="317"/>
      <c r="K57" s="128" t="s">
        <v>19</v>
      </c>
      <c r="L57" s="115" t="s">
        <v>327</v>
      </c>
      <c r="M57" s="116" t="s">
        <v>8</v>
      </c>
    </row>
    <row r="58" spans="1:13" ht="18" customHeight="1">
      <c r="A58" s="109"/>
      <c r="B58" s="72"/>
      <c r="C58" s="72"/>
      <c r="D58" s="209"/>
      <c r="E58" s="75"/>
      <c r="F58" s="75"/>
      <c r="G58" s="73"/>
      <c r="H58" s="72"/>
      <c r="I58" s="72"/>
      <c r="K58" s="137"/>
      <c r="L58" s="137"/>
      <c r="M58" s="137"/>
    </row>
    <row r="59" spans="1:13" ht="18" customHeight="1" thickBot="1">
      <c r="A59" s="109"/>
      <c r="B59" s="210"/>
      <c r="C59" s="210"/>
      <c r="D59" s="109"/>
      <c r="E59" s="109"/>
      <c r="F59" s="109"/>
      <c r="G59" s="210"/>
      <c r="H59" s="210"/>
      <c r="I59" s="210"/>
    </row>
    <row r="60" spans="1:13" ht="18" customHeight="1" thickBot="1">
      <c r="A60" s="109"/>
      <c r="B60" s="210"/>
      <c r="C60" s="210"/>
      <c r="D60" s="312" t="s">
        <v>261</v>
      </c>
      <c r="E60" s="313"/>
      <c r="F60" s="109"/>
      <c r="G60" s="210"/>
      <c r="H60" s="215"/>
      <c r="I60" s="215"/>
    </row>
    <row r="61" spans="1:13" ht="18" customHeight="1" thickBot="1">
      <c r="A61" s="109"/>
      <c r="B61" s="210"/>
      <c r="C61" s="210"/>
      <c r="D61" s="109"/>
      <c r="E61" s="109"/>
      <c r="F61" s="109"/>
      <c r="G61" s="210"/>
      <c r="H61" s="210"/>
      <c r="I61" s="210"/>
    </row>
    <row r="62" spans="1:13" ht="18" customHeight="1" thickBot="1">
      <c r="A62" s="109"/>
      <c r="B62" s="211" t="s">
        <v>206</v>
      </c>
      <c r="C62" s="212"/>
      <c r="D62" s="110" t="s">
        <v>16</v>
      </c>
      <c r="E62" s="312" t="s">
        <v>212</v>
      </c>
      <c r="F62" s="313"/>
      <c r="G62" s="213" t="s">
        <v>16</v>
      </c>
      <c r="H62" s="214"/>
      <c r="I62" s="210"/>
      <c r="K62" s="133" t="s">
        <v>206</v>
      </c>
      <c r="L62" s="135"/>
      <c r="M62" s="82" t="s">
        <v>261</v>
      </c>
    </row>
    <row r="63" spans="1:13" ht="18" customHeight="1" thickBot="1">
      <c r="A63" s="109"/>
      <c r="B63" s="318" t="str">
        <f>CONCATENATE(A6,"_",B6)</f>
        <v>A01_Alain_BESSON</v>
      </c>
      <c r="C63" s="319"/>
      <c r="D63" s="66">
        <f>IF(E63+F63=0,0,IF(E63=F63,2,IF(E63&lt;F63,1,3)))</f>
        <v>3</v>
      </c>
      <c r="E63" s="54">
        <v>13</v>
      </c>
      <c r="F63" s="55">
        <v>0</v>
      </c>
      <c r="G63" s="53">
        <f>IF(E63+F63=0,0,IF(E63=F63,2,IF(E63&gt;F63,1,3)))</f>
        <v>1</v>
      </c>
      <c r="H63" s="318" t="str">
        <f>CONCATENATE(A10,"_",B10)</f>
        <v>A05__</v>
      </c>
      <c r="I63" s="319"/>
      <c r="K63" s="124" t="s">
        <v>11</v>
      </c>
      <c r="L63" s="112" t="s">
        <v>327</v>
      </c>
      <c r="M63" s="114" t="s">
        <v>4</v>
      </c>
    </row>
    <row r="64" spans="1:13" ht="18" customHeight="1" thickBot="1">
      <c r="A64" s="109"/>
      <c r="B64" s="41"/>
      <c r="C64" s="69"/>
      <c r="D64" s="43"/>
      <c r="E64" s="56"/>
      <c r="F64" s="57"/>
      <c r="G64" s="43"/>
      <c r="H64" s="41"/>
      <c r="I64" s="47"/>
      <c r="K64" s="125"/>
      <c r="L64" s="126"/>
      <c r="M64" s="127"/>
    </row>
    <row r="65" spans="1:13" ht="18" customHeight="1" thickBot="1">
      <c r="A65" s="109"/>
      <c r="B65" s="320" t="str">
        <f>CONCATENATE(A7,"_",B7)</f>
        <v>A02_Marc_VALAYER</v>
      </c>
      <c r="C65" s="321"/>
      <c r="D65" s="67">
        <f>IF(E65+F65=0,0,IF(E65=F65,2,IF(E65&lt;F65,1,3)))</f>
        <v>0</v>
      </c>
      <c r="E65" s="58"/>
      <c r="F65" s="59"/>
      <c r="G65" s="70">
        <f>IF(E65+F65=0,0,IF(E65=F65,2,IF(E65&gt;F65,1,3)))</f>
        <v>0</v>
      </c>
      <c r="H65" s="322" t="str">
        <f>CONCATENATE(A11,"_",B11)</f>
        <v>A06__</v>
      </c>
      <c r="I65" s="323"/>
      <c r="K65" s="60" t="s">
        <v>22</v>
      </c>
      <c r="L65" s="29" t="s">
        <v>327</v>
      </c>
      <c r="M65" s="61" t="s">
        <v>5</v>
      </c>
    </row>
    <row r="66" spans="1:13" ht="18" customHeight="1" thickBot="1">
      <c r="A66" s="109" t="s">
        <v>398</v>
      </c>
      <c r="B66" s="41"/>
      <c r="C66" s="69"/>
      <c r="D66" s="43"/>
      <c r="E66" s="56"/>
      <c r="F66" s="57"/>
      <c r="G66" s="43"/>
      <c r="H66" s="41"/>
      <c r="I66" s="47"/>
      <c r="K66" s="125"/>
      <c r="L66" s="126"/>
      <c r="M66" s="127"/>
    </row>
    <row r="67" spans="1:13" ht="18" customHeight="1" thickBot="1">
      <c r="A67" s="109"/>
      <c r="B67" s="314" t="str">
        <f>CONCATENATE(A8,"_",B8)</f>
        <v>A03__</v>
      </c>
      <c r="C67" s="315"/>
      <c r="D67" s="67">
        <f>IF(E67+F67=0,0,IF(E67=F67,2,IF(E67&lt;F67,1,3)))</f>
        <v>0</v>
      </c>
      <c r="E67" s="62"/>
      <c r="F67" s="63"/>
      <c r="G67" s="70">
        <f>IF(E67+F67=0,0,IF(E67=F67,2,IF(E67&gt;F67,1,3)))</f>
        <v>0</v>
      </c>
      <c r="H67" s="316" t="str">
        <f>CONCATENATE(A12,"_",B12)</f>
        <v>A07__</v>
      </c>
      <c r="I67" s="317"/>
      <c r="K67" s="60" t="s">
        <v>21</v>
      </c>
      <c r="L67" s="29" t="s">
        <v>327</v>
      </c>
      <c r="M67" s="61" t="s">
        <v>6</v>
      </c>
    </row>
    <row r="68" spans="1:13" ht="18" customHeight="1" thickBot="1">
      <c r="A68" s="109"/>
      <c r="B68" s="41"/>
      <c r="C68" s="69"/>
      <c r="D68" s="43"/>
      <c r="E68" s="56"/>
      <c r="F68" s="57"/>
      <c r="G68" s="43"/>
      <c r="H68" s="41"/>
      <c r="I68" s="47"/>
      <c r="K68" s="125"/>
      <c r="L68" s="126"/>
      <c r="M68" s="127"/>
    </row>
    <row r="69" spans="1:13" ht="18" customHeight="1" thickBot="1">
      <c r="A69" s="109"/>
      <c r="B69" s="314" t="str">
        <f>CONCATENATE(A9,"_",B9)</f>
        <v>A04__</v>
      </c>
      <c r="C69" s="315"/>
      <c r="D69" s="67">
        <f>IF(E69+F69=0,0,IF(E69=F69,2,IF(E69&lt;F69,1,3)))</f>
        <v>0</v>
      </c>
      <c r="E69" s="62"/>
      <c r="F69" s="63"/>
      <c r="G69" s="70">
        <f>IF(E69+F69=0,0,IF(E69=F69,2,IF(E69&gt;F69,1,3)))</f>
        <v>0</v>
      </c>
      <c r="H69" s="316" t="str">
        <f>CONCATENATE(A13,"_",B13)</f>
        <v>A08__</v>
      </c>
      <c r="I69" s="317"/>
      <c r="K69" s="60" t="s">
        <v>23</v>
      </c>
      <c r="L69" s="29" t="s">
        <v>327</v>
      </c>
      <c r="M69" s="61" t="s">
        <v>7</v>
      </c>
    </row>
    <row r="70" spans="1:13" ht="18" customHeight="1" thickBot="1">
      <c r="A70" s="109"/>
      <c r="B70" s="41"/>
      <c r="C70" s="69"/>
      <c r="D70" s="43"/>
      <c r="E70" s="56"/>
      <c r="F70" s="57"/>
      <c r="G70" s="43"/>
      <c r="H70" s="41"/>
      <c r="I70" s="47"/>
      <c r="K70" s="125"/>
      <c r="L70" s="126"/>
      <c r="M70" s="127"/>
    </row>
    <row r="71" spans="1:13" ht="18" customHeight="1" thickBot="1">
      <c r="A71" s="109"/>
      <c r="B71" s="316" t="str">
        <f>CONCATENATE(A14,"_",B14)</f>
        <v>A09__</v>
      </c>
      <c r="C71" s="317"/>
      <c r="D71" s="68">
        <f>IF(E71+F71=0,0,IF(E71=F71,2,IF(E71&lt;F71,1,3)))</f>
        <v>0</v>
      </c>
      <c r="E71" s="64"/>
      <c r="F71" s="65"/>
      <c r="G71" s="71">
        <f>IF(E71+F71=0,0,IF(E71=F71,2,IF(E71&gt;F71,1,3)))</f>
        <v>0</v>
      </c>
      <c r="H71" s="316" t="str">
        <f>CONCATENATE(A15,"_",B15)</f>
        <v>A10__</v>
      </c>
      <c r="I71" s="317"/>
      <c r="K71" s="128" t="s">
        <v>15</v>
      </c>
      <c r="L71" s="115" t="s">
        <v>327</v>
      </c>
      <c r="M71" s="116" t="s">
        <v>9</v>
      </c>
    </row>
    <row r="72" spans="1:13" ht="18" customHeight="1">
      <c r="A72" s="109"/>
      <c r="B72" s="210"/>
      <c r="C72" s="210"/>
      <c r="D72" s="109"/>
      <c r="E72" s="109"/>
      <c r="F72" s="109"/>
      <c r="G72" s="210"/>
      <c r="H72" s="210"/>
      <c r="I72" s="210"/>
    </row>
    <row r="73" spans="1:13" ht="18" customHeight="1" thickBot="1">
      <c r="A73" s="109"/>
      <c r="B73" s="210"/>
      <c r="C73" s="210"/>
      <c r="D73" s="109"/>
      <c r="E73" s="109"/>
      <c r="F73" s="109"/>
      <c r="G73" s="210"/>
      <c r="H73" s="210"/>
      <c r="I73" s="210"/>
    </row>
    <row r="74" spans="1:13" ht="18" customHeight="1" thickBot="1">
      <c r="A74" s="109"/>
      <c r="B74" s="210"/>
      <c r="C74" s="210"/>
      <c r="D74" s="312" t="s">
        <v>262</v>
      </c>
      <c r="E74" s="313"/>
      <c r="F74" s="109"/>
      <c r="G74" s="210"/>
      <c r="H74" s="215"/>
      <c r="I74" s="215"/>
    </row>
    <row r="75" spans="1:13" ht="18" customHeight="1" thickBot="1">
      <c r="A75" s="109"/>
      <c r="B75" s="210"/>
      <c r="C75" s="210"/>
      <c r="D75" s="109"/>
      <c r="E75" s="109"/>
      <c r="F75" s="109"/>
      <c r="G75" s="210"/>
      <c r="H75" s="210"/>
      <c r="I75" s="210"/>
    </row>
    <row r="76" spans="1:13" ht="18" customHeight="1" thickBot="1">
      <c r="A76" s="109"/>
      <c r="B76" s="211" t="s">
        <v>206</v>
      </c>
      <c r="C76" s="212"/>
      <c r="D76" s="110" t="s">
        <v>16</v>
      </c>
      <c r="E76" s="312" t="s">
        <v>212</v>
      </c>
      <c r="F76" s="313"/>
      <c r="G76" s="213" t="s">
        <v>16</v>
      </c>
      <c r="H76" s="214"/>
      <c r="I76" s="210"/>
      <c r="K76" s="133" t="s">
        <v>206</v>
      </c>
      <c r="L76" s="135"/>
      <c r="M76" s="82" t="s">
        <v>262</v>
      </c>
    </row>
    <row r="77" spans="1:13" ht="18" customHeight="1" thickBot="1">
      <c r="A77" s="109"/>
      <c r="B77" s="318" t="str">
        <f>CONCATENATE(A6,"_",B6)</f>
        <v>A01_Alain_BESSON</v>
      </c>
      <c r="C77" s="319"/>
      <c r="D77" s="66">
        <f>IF(E77+F77=0,0,IF(E77=F77,2,IF(E77&lt;F77,1,3)))</f>
        <v>3</v>
      </c>
      <c r="E77" s="54">
        <v>13</v>
      </c>
      <c r="F77" s="55">
        <v>0</v>
      </c>
      <c r="G77" s="53">
        <f>IF(E77+F77=0,0,IF(E77=F77,2,IF(E77&gt;F77,1,3)))</f>
        <v>1</v>
      </c>
      <c r="H77" s="318" t="str">
        <f>CONCATENATE(A11,"_",B11)</f>
        <v>A06__</v>
      </c>
      <c r="I77" s="319"/>
      <c r="K77" s="124" t="s">
        <v>11</v>
      </c>
      <c r="L77" s="112" t="s">
        <v>327</v>
      </c>
      <c r="M77" s="114" t="s">
        <v>5</v>
      </c>
    </row>
    <row r="78" spans="1:13" ht="18" customHeight="1" thickBot="1">
      <c r="A78" s="109"/>
      <c r="B78" s="41"/>
      <c r="C78" s="69"/>
      <c r="D78" s="43"/>
      <c r="E78" s="56"/>
      <c r="F78" s="57"/>
      <c r="G78" s="43"/>
      <c r="H78" s="41"/>
      <c r="I78" s="47"/>
      <c r="K78" s="125"/>
      <c r="L78" s="126"/>
      <c r="M78" s="127"/>
    </row>
    <row r="79" spans="1:13" ht="18" customHeight="1" thickBot="1">
      <c r="A79" s="109"/>
      <c r="B79" s="320" t="str">
        <f>CONCATENATE(A7,"_",B7)</f>
        <v>A02_Marc_VALAYER</v>
      </c>
      <c r="C79" s="321"/>
      <c r="D79" s="67">
        <f>IF(E79+F79=0,0,IF(E79=F79,2,IF(E79&lt;F79,1,3)))</f>
        <v>0</v>
      </c>
      <c r="E79" s="58"/>
      <c r="F79" s="59"/>
      <c r="G79" s="70">
        <f>IF(E79+F79=0,0,IF(E79=F79,2,IF(E79&gt;F79,1,3)))</f>
        <v>0</v>
      </c>
      <c r="H79" s="322" t="str">
        <f>CONCATENATE(A12,"_",B12)</f>
        <v>A07__</v>
      </c>
      <c r="I79" s="323"/>
      <c r="K79" s="60" t="s">
        <v>22</v>
      </c>
      <c r="L79" s="29" t="s">
        <v>327</v>
      </c>
      <c r="M79" s="61" t="s">
        <v>6</v>
      </c>
    </row>
    <row r="80" spans="1:13" ht="18" customHeight="1" thickBot="1">
      <c r="A80" s="109" t="s">
        <v>398</v>
      </c>
      <c r="B80" s="41"/>
      <c r="C80" s="69"/>
      <c r="D80" s="43"/>
      <c r="E80" s="56"/>
      <c r="F80" s="57"/>
      <c r="G80" s="43"/>
      <c r="H80" s="41"/>
      <c r="I80" s="47"/>
      <c r="K80" s="125"/>
      <c r="L80" s="126"/>
      <c r="M80" s="127"/>
    </row>
    <row r="81" spans="1:13" ht="18" customHeight="1" thickBot="1">
      <c r="A81" s="109"/>
      <c r="B81" s="314" t="str">
        <f>CONCATENATE(A8,"_",B8)</f>
        <v>A03__</v>
      </c>
      <c r="C81" s="315"/>
      <c r="D81" s="67">
        <f>IF(E81+F81=0,0,IF(E81=F81,2,IF(E81&lt;F81,1,3)))</f>
        <v>0</v>
      </c>
      <c r="E81" s="62"/>
      <c r="F81" s="63"/>
      <c r="G81" s="70">
        <f>IF(E81+F81=0,0,IF(E81=F81,2,IF(E81&gt;F81,1,3)))</f>
        <v>0</v>
      </c>
      <c r="H81" s="316" t="str">
        <f>CONCATENATE(A13,"_",B13)</f>
        <v>A08__</v>
      </c>
      <c r="I81" s="317"/>
      <c r="K81" s="60" t="s">
        <v>21</v>
      </c>
      <c r="L81" s="29" t="s">
        <v>327</v>
      </c>
      <c r="M81" s="61" t="s">
        <v>7</v>
      </c>
    </row>
    <row r="82" spans="1:13" ht="18" customHeight="1" thickBot="1">
      <c r="A82" s="109"/>
      <c r="B82" s="41"/>
      <c r="C82" s="69"/>
      <c r="D82" s="43"/>
      <c r="E82" s="56"/>
      <c r="F82" s="57"/>
      <c r="G82" s="43"/>
      <c r="H82" s="41"/>
      <c r="I82" s="47"/>
      <c r="K82" s="125"/>
      <c r="L82" s="126"/>
      <c r="M82" s="127"/>
    </row>
    <row r="83" spans="1:13" ht="18" customHeight="1" thickBot="1">
      <c r="A83" s="109"/>
      <c r="B83" s="314" t="str">
        <f>CONCATENATE(A9,"_",B9)</f>
        <v>A04__</v>
      </c>
      <c r="C83" s="315"/>
      <c r="D83" s="67">
        <f>IF(E83+F83=0,0,IF(E83=F83,2,IF(E83&lt;F83,1,3)))</f>
        <v>0</v>
      </c>
      <c r="E83" s="62"/>
      <c r="F83" s="63"/>
      <c r="G83" s="70">
        <f>IF(E83+F83=0,0,IF(E83=F83,2,IF(E83&gt;F83,1,3)))</f>
        <v>0</v>
      </c>
      <c r="H83" s="316" t="str">
        <f>CONCATENATE(A14,"_",B14)</f>
        <v>A09__</v>
      </c>
      <c r="I83" s="317"/>
      <c r="K83" s="60" t="s">
        <v>23</v>
      </c>
      <c r="L83" s="29" t="s">
        <v>327</v>
      </c>
      <c r="M83" s="61" t="s">
        <v>8</v>
      </c>
    </row>
    <row r="84" spans="1:13" ht="18" customHeight="1" thickBot="1">
      <c r="A84" s="109"/>
      <c r="B84" s="41"/>
      <c r="C84" s="69"/>
      <c r="D84" s="43"/>
      <c r="E84" s="56"/>
      <c r="F84" s="57"/>
      <c r="G84" s="43"/>
      <c r="H84" s="41"/>
      <c r="I84" s="47"/>
      <c r="K84" s="125"/>
      <c r="L84" s="126"/>
      <c r="M84" s="127"/>
    </row>
    <row r="85" spans="1:13" ht="18" customHeight="1" thickBot="1">
      <c r="A85" s="109"/>
      <c r="B85" s="316" t="str">
        <f>CONCATENATE(A10,"_",B10)</f>
        <v>A05__</v>
      </c>
      <c r="C85" s="317"/>
      <c r="D85" s="68">
        <f>IF(E85+F85=0,0,IF(E85=F85,2,IF(E85&lt;F85,1,3)))</f>
        <v>0</v>
      </c>
      <c r="E85" s="64"/>
      <c r="F85" s="65"/>
      <c r="G85" s="71">
        <f>IF(E85+F85=0,0,IF(E85=F85,2,IF(E85&gt;F85,1,3)))</f>
        <v>0</v>
      </c>
      <c r="H85" s="316" t="str">
        <f>CONCATENATE(A15,"_",B15)</f>
        <v>A10__</v>
      </c>
      <c r="I85" s="317"/>
      <c r="K85" s="128" t="s">
        <v>4</v>
      </c>
      <c r="L85" s="115" t="s">
        <v>327</v>
      </c>
      <c r="M85" s="116" t="s">
        <v>9</v>
      </c>
    </row>
    <row r="86" spans="1:13" ht="18" customHeight="1">
      <c r="A86" s="109"/>
      <c r="B86" s="210"/>
      <c r="C86" s="210"/>
      <c r="D86" s="109"/>
      <c r="E86" s="109"/>
      <c r="F86" s="109"/>
      <c r="G86" s="210"/>
      <c r="H86" s="210"/>
      <c r="I86" s="215"/>
    </row>
    <row r="87" spans="1:13" ht="18" customHeight="1" thickBot="1">
      <c r="A87" s="109"/>
      <c r="B87" s="210"/>
      <c r="C87" s="210"/>
      <c r="D87" s="109"/>
      <c r="E87" s="109"/>
      <c r="F87" s="109"/>
      <c r="G87" s="210"/>
      <c r="H87" s="210"/>
      <c r="I87" s="215"/>
    </row>
    <row r="88" spans="1:13" ht="18" customHeight="1" thickBot="1">
      <c r="A88" s="109"/>
      <c r="B88" s="210"/>
      <c r="C88" s="210"/>
      <c r="D88" s="312" t="s">
        <v>264</v>
      </c>
      <c r="E88" s="313"/>
      <c r="F88" s="109"/>
      <c r="G88" s="210"/>
      <c r="H88" s="215"/>
      <c r="I88" s="215"/>
    </row>
    <row r="89" spans="1:13" ht="18" customHeight="1" thickBot="1">
      <c r="A89" s="109"/>
      <c r="B89" s="210"/>
      <c r="C89" s="210"/>
      <c r="D89" s="109"/>
      <c r="E89" s="109"/>
      <c r="F89" s="109"/>
      <c r="G89" s="210"/>
      <c r="H89" s="210"/>
      <c r="I89" s="215"/>
    </row>
    <row r="90" spans="1:13" ht="18" customHeight="1" thickBot="1">
      <c r="A90" s="109"/>
      <c r="B90" s="211" t="s">
        <v>206</v>
      </c>
      <c r="C90" s="212"/>
      <c r="D90" s="110" t="s">
        <v>16</v>
      </c>
      <c r="E90" s="312" t="s">
        <v>212</v>
      </c>
      <c r="F90" s="313"/>
      <c r="G90" s="213" t="s">
        <v>16</v>
      </c>
      <c r="H90" s="214"/>
      <c r="I90" s="210"/>
      <c r="K90" s="133" t="s">
        <v>206</v>
      </c>
      <c r="L90" s="135"/>
      <c r="M90" s="82" t="s">
        <v>264</v>
      </c>
    </row>
    <row r="91" spans="1:13" ht="18" customHeight="1" thickBot="1">
      <c r="A91" s="109"/>
      <c r="B91" s="318" t="str">
        <f>CONCATENATE(A6,"_",B6)</f>
        <v>A01_Alain_BESSON</v>
      </c>
      <c r="C91" s="319"/>
      <c r="D91" s="206">
        <f>IF(E91+F91=0,0,IF(E91=F91,2,IF(E91&lt;F91,1,3)))</f>
        <v>3</v>
      </c>
      <c r="E91" s="54">
        <v>13</v>
      </c>
      <c r="F91" s="55">
        <v>0</v>
      </c>
      <c r="G91" s="53">
        <f>IF(E91+F91=0,0,IF(E91=F91,2,IF(E91&gt;F91,1,3)))</f>
        <v>1</v>
      </c>
      <c r="H91" s="318" t="str">
        <f>CONCATENATE(A12,"_",B12)</f>
        <v>A07__</v>
      </c>
      <c r="I91" s="319"/>
      <c r="K91" s="124" t="s">
        <v>11</v>
      </c>
      <c r="L91" s="112" t="s">
        <v>327</v>
      </c>
      <c r="M91" s="114" t="s">
        <v>6</v>
      </c>
    </row>
    <row r="92" spans="1:13" ht="18" customHeight="1" thickBot="1">
      <c r="A92" s="109"/>
      <c r="B92" s="41"/>
      <c r="C92" s="69"/>
      <c r="D92" s="27"/>
      <c r="E92" s="56"/>
      <c r="F92" s="57"/>
      <c r="G92" s="43"/>
      <c r="H92" s="41"/>
      <c r="I92" s="47"/>
      <c r="K92" s="125"/>
      <c r="L92" s="126"/>
      <c r="M92" s="127"/>
    </row>
    <row r="93" spans="1:13" ht="18" customHeight="1" thickBot="1">
      <c r="A93" s="109"/>
      <c r="B93" s="320" t="str">
        <f>CONCATENATE(A7,"_",B7)</f>
        <v>A02_Marc_VALAYER</v>
      </c>
      <c r="C93" s="321"/>
      <c r="D93" s="207">
        <f>IF(E93+F93=0,0,IF(E93=F93,2,IF(E93&lt;F93,1,3)))</f>
        <v>0</v>
      </c>
      <c r="E93" s="58"/>
      <c r="F93" s="59"/>
      <c r="G93" s="70">
        <f>IF(E93+F93=0,0,IF(E93=F93,2,IF(E93&gt;F93,1,3)))</f>
        <v>0</v>
      </c>
      <c r="H93" s="322" t="str">
        <f>CONCATENATE(A13,"_",B13)</f>
        <v>A08__</v>
      </c>
      <c r="I93" s="323"/>
      <c r="K93" s="60" t="s">
        <v>22</v>
      </c>
      <c r="L93" s="29" t="s">
        <v>327</v>
      </c>
      <c r="M93" s="61" t="s">
        <v>7</v>
      </c>
    </row>
    <row r="94" spans="1:13" ht="18" customHeight="1" thickBot="1">
      <c r="A94" s="109"/>
      <c r="B94" s="41"/>
      <c r="C94" s="69"/>
      <c r="D94" s="27"/>
      <c r="E94" s="56"/>
      <c r="F94" s="57"/>
      <c r="G94" s="43"/>
      <c r="H94" s="41"/>
      <c r="I94" s="47"/>
      <c r="K94" s="125"/>
      <c r="L94" s="126"/>
      <c r="M94" s="127"/>
    </row>
    <row r="95" spans="1:13" ht="18" customHeight="1" thickBot="1">
      <c r="A95" s="109" t="s">
        <v>398</v>
      </c>
      <c r="B95" s="314" t="str">
        <f>CONCATENATE(A8,"_",B8)</f>
        <v>A03__</v>
      </c>
      <c r="C95" s="315"/>
      <c r="D95" s="207">
        <f>IF(E95+F95=0,0,IF(E95=F95,2,IF(E95&lt;F95,1,3)))</f>
        <v>0</v>
      </c>
      <c r="E95" s="62"/>
      <c r="F95" s="63"/>
      <c r="G95" s="70">
        <f>IF(E95+F95=0,0,IF(E95=F95,2,IF(E95&gt;F95,1,3)))</f>
        <v>0</v>
      </c>
      <c r="H95" s="316" t="str">
        <f>CONCATENATE(A14,"_",B14)</f>
        <v>A09__</v>
      </c>
      <c r="I95" s="317"/>
      <c r="K95" s="60" t="s">
        <v>2</v>
      </c>
      <c r="L95" s="29" t="s">
        <v>327</v>
      </c>
      <c r="M95" s="61" t="s">
        <v>8</v>
      </c>
    </row>
    <row r="96" spans="1:13" ht="18" customHeight="1" thickBot="1">
      <c r="A96" s="109"/>
      <c r="B96" s="41"/>
      <c r="C96" s="69"/>
      <c r="D96" s="27"/>
      <c r="E96" s="56"/>
      <c r="F96" s="57"/>
      <c r="G96" s="43"/>
      <c r="H96" s="41"/>
      <c r="I96" s="47"/>
      <c r="K96" s="125"/>
      <c r="L96" s="126"/>
      <c r="M96" s="127"/>
    </row>
    <row r="97" spans="1:13" ht="18" customHeight="1" thickBot="1">
      <c r="A97" s="109"/>
      <c r="B97" s="314" t="str">
        <f>CONCATENATE(A9,"_",B9)</f>
        <v>A04__</v>
      </c>
      <c r="C97" s="315"/>
      <c r="D97" s="207">
        <f>IF(E97+F97=0,0,IF(E97=F97,2,IF(E97&lt;F97,1,3)))</f>
        <v>0</v>
      </c>
      <c r="E97" s="62"/>
      <c r="F97" s="63"/>
      <c r="G97" s="70">
        <f>IF(E97+F97=0,0,IF(E97=F97,2,IF(E97&gt;F97,1,3)))</f>
        <v>0</v>
      </c>
      <c r="H97" s="316" t="str">
        <f>CONCATENATE(A15,"_",B15)</f>
        <v>A10__</v>
      </c>
      <c r="I97" s="317"/>
      <c r="K97" s="60" t="s">
        <v>23</v>
      </c>
      <c r="L97" s="29" t="s">
        <v>327</v>
      </c>
      <c r="M97" s="61" t="s">
        <v>9</v>
      </c>
    </row>
    <row r="98" spans="1:13" ht="18" customHeight="1" thickBot="1">
      <c r="A98" s="109"/>
      <c r="B98" s="41"/>
      <c r="C98" s="69"/>
      <c r="D98" s="27"/>
      <c r="E98" s="56"/>
      <c r="F98" s="57"/>
      <c r="G98" s="43"/>
      <c r="H98" s="41"/>
      <c r="I98" s="47"/>
      <c r="K98" s="125"/>
      <c r="L98" s="126"/>
      <c r="M98" s="127"/>
    </row>
    <row r="99" spans="1:13" ht="18" customHeight="1" thickBot="1">
      <c r="A99" s="109"/>
      <c r="B99" s="316" t="str">
        <f>CONCATENATE(A10,"_",B10)</f>
        <v>A05__</v>
      </c>
      <c r="C99" s="317"/>
      <c r="D99" s="208">
        <f>IF(E99+F99=0,0,IF(E99=F99,2,IF(E99&lt;F99,1,3)))</f>
        <v>0</v>
      </c>
      <c r="E99" s="64"/>
      <c r="F99" s="65"/>
      <c r="G99" s="71">
        <f>IF(E99+F99=0,0,IF(E99=F99,2,IF(E99&gt;F99,1,3)))</f>
        <v>0</v>
      </c>
      <c r="H99" s="316" t="str">
        <f>CONCATENATE(A11,"_",B11)</f>
        <v>A06__</v>
      </c>
      <c r="I99" s="317"/>
      <c r="K99" s="128" t="s">
        <v>4</v>
      </c>
      <c r="L99" s="115" t="s">
        <v>327</v>
      </c>
      <c r="M99" s="116" t="s">
        <v>5</v>
      </c>
    </row>
    <row r="100" spans="1:13" ht="18" customHeight="1">
      <c r="A100" s="109"/>
      <c r="B100" s="210"/>
      <c r="C100" s="210"/>
      <c r="D100" s="109"/>
      <c r="E100" s="109"/>
      <c r="F100" s="109"/>
      <c r="G100" s="210"/>
      <c r="H100" s="210"/>
      <c r="I100" s="215"/>
    </row>
    <row r="101" spans="1:13" ht="18" customHeight="1" thickBot="1">
      <c r="A101" s="109"/>
      <c r="B101" s="210"/>
      <c r="C101" s="210"/>
      <c r="D101" s="109"/>
      <c r="E101" s="109"/>
      <c r="F101" s="109"/>
      <c r="G101" s="210"/>
      <c r="H101" s="210"/>
      <c r="I101" s="215"/>
    </row>
    <row r="102" spans="1:13" ht="18" customHeight="1" thickBot="1">
      <c r="A102" s="109"/>
      <c r="B102" s="210"/>
      <c r="C102" s="210"/>
      <c r="D102" s="312" t="s">
        <v>265</v>
      </c>
      <c r="E102" s="313"/>
      <c r="F102" s="109"/>
      <c r="G102" s="210"/>
      <c r="H102" s="215"/>
      <c r="I102" s="215"/>
    </row>
    <row r="103" spans="1:13" ht="18" customHeight="1" thickBot="1">
      <c r="A103" s="109"/>
      <c r="B103" s="210"/>
      <c r="C103" s="210"/>
      <c r="D103" s="109"/>
      <c r="E103" s="109"/>
      <c r="F103" s="109"/>
      <c r="G103" s="210"/>
      <c r="H103" s="210"/>
      <c r="I103" s="215"/>
    </row>
    <row r="104" spans="1:13" ht="18" customHeight="1" thickBot="1">
      <c r="A104" s="109"/>
      <c r="B104" s="211" t="s">
        <v>206</v>
      </c>
      <c r="C104" s="212"/>
      <c r="D104" s="110" t="s">
        <v>16</v>
      </c>
      <c r="E104" s="312" t="s">
        <v>212</v>
      </c>
      <c r="F104" s="313"/>
      <c r="G104" s="213" t="s">
        <v>16</v>
      </c>
      <c r="H104" s="214"/>
      <c r="I104" s="210"/>
      <c r="K104" s="133" t="s">
        <v>206</v>
      </c>
      <c r="L104" s="135"/>
      <c r="M104" s="82" t="s">
        <v>265</v>
      </c>
    </row>
    <row r="105" spans="1:13" ht="18" customHeight="1" thickBot="1">
      <c r="A105" s="109"/>
      <c r="B105" s="318" t="str">
        <f>CONCATENATE(A6,"_",B6)</f>
        <v>A01_Alain_BESSON</v>
      </c>
      <c r="C105" s="319"/>
      <c r="D105" s="66">
        <f>IF(E105+F105=0,0,IF(E105=F105,2,IF(E105&lt;F105,1,3)))</f>
        <v>3</v>
      </c>
      <c r="E105" s="54">
        <v>13</v>
      </c>
      <c r="F105" s="55">
        <v>0</v>
      </c>
      <c r="G105" s="53">
        <f>IF(E105+F105=0,0,IF(E105=F105,2,IF(E105&gt;F105,1,3)))</f>
        <v>1</v>
      </c>
      <c r="H105" s="318" t="str">
        <f>CONCATENATE(A13,"_",B13)</f>
        <v>A08__</v>
      </c>
      <c r="I105" s="319"/>
      <c r="K105" s="124" t="s">
        <v>11</v>
      </c>
      <c r="L105" s="112" t="s">
        <v>327</v>
      </c>
      <c r="M105" s="114" t="s">
        <v>7</v>
      </c>
    </row>
    <row r="106" spans="1:13" ht="18" customHeight="1" thickBot="1">
      <c r="A106" s="109"/>
      <c r="B106" s="41"/>
      <c r="C106" s="69"/>
      <c r="D106" s="43"/>
      <c r="E106" s="56"/>
      <c r="F106" s="57"/>
      <c r="G106" s="43"/>
      <c r="H106" s="41"/>
      <c r="I106" s="47"/>
      <c r="K106" s="125"/>
      <c r="L106" s="126"/>
      <c r="M106" s="127"/>
    </row>
    <row r="107" spans="1:13" ht="18" customHeight="1" thickBot="1">
      <c r="A107" s="109"/>
      <c r="B107" s="320" t="str">
        <f>CONCATENATE(A7,"_",B7)</f>
        <v>A02_Marc_VALAYER</v>
      </c>
      <c r="C107" s="321"/>
      <c r="D107" s="67">
        <f>IF(E107+F107=0,0,IF(E107=F107,2,IF(E107&lt;F107,1,3)))</f>
        <v>0</v>
      </c>
      <c r="E107" s="58"/>
      <c r="F107" s="59"/>
      <c r="G107" s="70">
        <f>IF(E107+F107=0,0,IF(E107=F107,2,IF(E107&gt;F107,1,3)))</f>
        <v>0</v>
      </c>
      <c r="H107" s="322" t="str">
        <f>CONCATENATE(A14,"_",B14)</f>
        <v>A09__</v>
      </c>
      <c r="I107" s="323"/>
      <c r="K107" s="60" t="s">
        <v>22</v>
      </c>
      <c r="L107" s="29" t="s">
        <v>327</v>
      </c>
      <c r="M107" s="61" t="s">
        <v>8</v>
      </c>
    </row>
    <row r="108" spans="1:13" ht="18" customHeight="1" thickBot="1">
      <c r="A108" s="109" t="s">
        <v>400</v>
      </c>
      <c r="B108" s="41"/>
      <c r="C108" s="69"/>
      <c r="D108" s="43"/>
      <c r="E108" s="56"/>
      <c r="F108" s="57"/>
      <c r="G108" s="43"/>
      <c r="H108" s="41"/>
      <c r="I108" s="47"/>
      <c r="K108" s="125"/>
      <c r="L108" s="126"/>
      <c r="M108" s="127"/>
    </row>
    <row r="109" spans="1:13" ht="18" customHeight="1" thickBot="1">
      <c r="A109" s="109"/>
      <c r="B109" s="314" t="str">
        <f>CONCATENATE(A8,"_",B8)</f>
        <v>A03__</v>
      </c>
      <c r="C109" s="315"/>
      <c r="D109" s="67">
        <f>IF(E109+F109=0,0,IF(E109=F109,2,IF(E109&lt;F109,1,3)))</f>
        <v>0</v>
      </c>
      <c r="E109" s="62"/>
      <c r="F109" s="63"/>
      <c r="G109" s="70">
        <f>IF(E109+F109=0,0,IF(E109=F109,2,IF(E109&gt;F109,1,3)))</f>
        <v>0</v>
      </c>
      <c r="H109" s="316" t="str">
        <f>CONCATENATE(A15,"_",B15)</f>
        <v>A10__</v>
      </c>
      <c r="I109" s="317"/>
      <c r="K109" s="60" t="s">
        <v>21</v>
      </c>
      <c r="L109" s="29" t="s">
        <v>327</v>
      </c>
      <c r="M109" s="61" t="s">
        <v>9</v>
      </c>
    </row>
    <row r="110" spans="1:13" ht="18" customHeight="1" thickBot="1">
      <c r="A110" s="109"/>
      <c r="B110" s="41"/>
      <c r="C110" s="69"/>
      <c r="D110" s="43"/>
      <c r="E110" s="56"/>
      <c r="F110" s="57"/>
      <c r="G110" s="43"/>
      <c r="H110" s="41"/>
      <c r="I110" s="47"/>
      <c r="K110" s="125"/>
      <c r="L110" s="126"/>
      <c r="M110" s="127"/>
    </row>
    <row r="111" spans="1:13" ht="18" customHeight="1" thickBot="1">
      <c r="A111" s="109"/>
      <c r="B111" s="314" t="str">
        <f>CONCATENATE(A9,"_",B9)</f>
        <v>A04__</v>
      </c>
      <c r="C111" s="315"/>
      <c r="D111" s="67">
        <f>IF(E111+F111=0,0,IF(E111=F111,2,IF(E111&lt;F111,1,3)))</f>
        <v>0</v>
      </c>
      <c r="E111" s="62"/>
      <c r="F111" s="63"/>
      <c r="G111" s="70">
        <f>IF(E111+F111=0,0,IF(E111=F111,2,IF(E111&gt;F111,1,3)))</f>
        <v>0</v>
      </c>
      <c r="H111" s="316" t="str">
        <f>CONCATENATE(A10,"_",B10)</f>
        <v>A05__</v>
      </c>
      <c r="I111" s="317"/>
      <c r="K111" s="60" t="s">
        <v>24</v>
      </c>
      <c r="L111" s="29" t="s">
        <v>327</v>
      </c>
      <c r="M111" s="61" t="s">
        <v>4</v>
      </c>
    </row>
    <row r="112" spans="1:13" ht="18" customHeight="1" thickBot="1">
      <c r="A112" s="109"/>
      <c r="B112" s="41"/>
      <c r="C112" s="69"/>
      <c r="D112" s="43"/>
      <c r="E112" s="56"/>
      <c r="F112" s="57"/>
      <c r="G112" s="43"/>
      <c r="H112" s="41"/>
      <c r="I112" s="47"/>
      <c r="K112" s="125"/>
      <c r="L112" s="126"/>
      <c r="M112" s="127"/>
    </row>
    <row r="113" spans="1:13" ht="18" customHeight="1" thickBot="1">
      <c r="A113" s="109"/>
      <c r="B113" s="316" t="str">
        <f>CONCATENATE(A11,"_",B11)</f>
        <v>A06__</v>
      </c>
      <c r="C113" s="317"/>
      <c r="D113" s="68">
        <f>IF(E113+F113=0,0,IF(E113=F113,2,IF(E113&lt;F113,1,3)))</f>
        <v>0</v>
      </c>
      <c r="E113" s="64"/>
      <c r="F113" s="65"/>
      <c r="G113" s="71">
        <f>IF(E113+F113=0,0,IF(E113=F113,2,IF(E113&gt;F113,1,3)))</f>
        <v>0</v>
      </c>
      <c r="H113" s="316" t="str">
        <f>CONCATENATE(A12,"_",B12)</f>
        <v>A07__</v>
      </c>
      <c r="I113" s="317"/>
      <c r="K113" s="128" t="s">
        <v>5</v>
      </c>
      <c r="L113" s="115" t="s">
        <v>327</v>
      </c>
      <c r="M113" s="116" t="s">
        <v>6</v>
      </c>
    </row>
    <row r="114" spans="1:13" ht="18" customHeight="1">
      <c r="A114" s="109"/>
      <c r="B114" s="210"/>
      <c r="C114" s="210"/>
      <c r="D114" s="109"/>
      <c r="E114" s="109"/>
      <c r="F114" s="109"/>
      <c r="G114" s="210"/>
      <c r="H114" s="210"/>
      <c r="I114" s="215"/>
    </row>
    <row r="115" spans="1:13" ht="18" customHeight="1" thickBot="1">
      <c r="A115" s="109"/>
      <c r="B115" s="210"/>
      <c r="C115" s="210"/>
      <c r="D115" s="109"/>
      <c r="E115" s="109"/>
      <c r="F115" s="109"/>
      <c r="G115" s="210"/>
      <c r="H115" s="210"/>
      <c r="I115" s="215"/>
    </row>
    <row r="116" spans="1:13" ht="18" customHeight="1" thickBot="1">
      <c r="A116" s="109"/>
      <c r="B116" s="210"/>
      <c r="C116" s="210"/>
      <c r="D116" s="312" t="s">
        <v>266</v>
      </c>
      <c r="E116" s="313"/>
      <c r="F116" s="109"/>
      <c r="G116" s="210"/>
      <c r="H116" s="215"/>
      <c r="I116" s="215"/>
    </row>
    <row r="117" spans="1:13" ht="18" customHeight="1" thickBot="1">
      <c r="A117" s="109"/>
      <c r="B117" s="210"/>
      <c r="C117" s="210"/>
      <c r="D117" s="109"/>
      <c r="E117" s="109"/>
      <c r="F117" s="109"/>
      <c r="G117" s="210"/>
      <c r="H117" s="210"/>
      <c r="I117" s="215"/>
    </row>
    <row r="118" spans="1:13" ht="18" customHeight="1" thickBot="1">
      <c r="A118" s="109"/>
      <c r="B118" s="211" t="s">
        <v>206</v>
      </c>
      <c r="C118" s="212"/>
      <c r="D118" s="110" t="s">
        <v>16</v>
      </c>
      <c r="E118" s="312" t="s">
        <v>212</v>
      </c>
      <c r="F118" s="313"/>
      <c r="G118" s="213" t="s">
        <v>16</v>
      </c>
      <c r="H118" s="214"/>
      <c r="I118" s="210"/>
      <c r="K118" s="133" t="s">
        <v>206</v>
      </c>
      <c r="L118" s="135"/>
      <c r="M118" s="82" t="s">
        <v>266</v>
      </c>
    </row>
    <row r="119" spans="1:13" ht="18" customHeight="1" thickBot="1">
      <c r="A119" s="109"/>
      <c r="B119" s="318" t="str">
        <f>CONCATENATE(A6,"_",B6)</f>
        <v>A01_Alain_BESSON</v>
      </c>
      <c r="C119" s="319"/>
      <c r="D119" s="66">
        <f>IF(E119+F119=0,0,IF(E119=F119,2,IF(E119&lt;F119,1,3)))</f>
        <v>3</v>
      </c>
      <c r="E119" s="54">
        <v>13</v>
      </c>
      <c r="F119" s="55">
        <v>0</v>
      </c>
      <c r="G119" s="53">
        <f>IF(E119+F119=0,0,IF(E119=F119,2,IF(E119&gt;F119,1,3)))</f>
        <v>1</v>
      </c>
      <c r="H119" s="318" t="str">
        <f>CONCATENATE(A14,"_",B14)</f>
        <v>A09__</v>
      </c>
      <c r="I119" s="319"/>
      <c r="K119" s="124" t="s">
        <v>11</v>
      </c>
      <c r="L119" s="112" t="s">
        <v>327</v>
      </c>
      <c r="M119" s="114" t="s">
        <v>8</v>
      </c>
    </row>
    <row r="120" spans="1:13" ht="18" customHeight="1" thickBot="1">
      <c r="A120" s="109"/>
      <c r="B120" s="41"/>
      <c r="C120" s="69"/>
      <c r="D120" s="43"/>
      <c r="E120" s="56"/>
      <c r="F120" s="57"/>
      <c r="G120" s="43"/>
      <c r="H120" s="41"/>
      <c r="I120" s="47"/>
      <c r="K120" s="125"/>
      <c r="L120" s="126"/>
      <c r="M120" s="127"/>
    </row>
    <row r="121" spans="1:13" ht="18" customHeight="1" thickBot="1">
      <c r="A121" s="109"/>
      <c r="B121" s="320" t="str">
        <f>CONCATENATE(A7,"_",B7)</f>
        <v>A02_Marc_VALAYER</v>
      </c>
      <c r="C121" s="321"/>
      <c r="D121" s="67">
        <f>IF(E121+F121=0,0,IF(E121=F121,2,IF(E121&lt;F121,1,3)))</f>
        <v>0</v>
      </c>
      <c r="E121" s="58"/>
      <c r="F121" s="59"/>
      <c r="G121" s="70">
        <f>IF(E121+F121=0,0,IF(E121=F121,2,IF(E121&gt;F121,1,3)))</f>
        <v>0</v>
      </c>
      <c r="H121" s="322" t="str">
        <f>CONCATENATE(A15,"_",B15)</f>
        <v>A10__</v>
      </c>
      <c r="I121" s="323"/>
      <c r="K121" s="60" t="s">
        <v>22</v>
      </c>
      <c r="L121" s="29" t="s">
        <v>327</v>
      </c>
      <c r="M121" s="61" t="s">
        <v>9</v>
      </c>
    </row>
    <row r="122" spans="1:13" ht="18" customHeight="1" thickBot="1">
      <c r="A122" s="109"/>
      <c r="B122" s="41"/>
      <c r="C122" s="69"/>
      <c r="D122" s="43"/>
      <c r="E122" s="56"/>
      <c r="F122" s="57"/>
      <c r="G122" s="43"/>
      <c r="H122" s="41"/>
      <c r="I122" s="47"/>
      <c r="K122" s="125"/>
      <c r="L122" s="126"/>
      <c r="M122" s="127"/>
    </row>
    <row r="123" spans="1:13" ht="18" customHeight="1" thickBot="1">
      <c r="A123" s="109" t="s">
        <v>398</v>
      </c>
      <c r="B123" s="314" t="str">
        <f>CONCATENATE(A8,"_",B8)</f>
        <v>A03__</v>
      </c>
      <c r="C123" s="315"/>
      <c r="D123" s="67">
        <f>IF(E123+F123=0,0,IF(E123=F123,2,IF(E123&lt;F123,1,3)))</f>
        <v>0</v>
      </c>
      <c r="E123" s="62"/>
      <c r="F123" s="63"/>
      <c r="G123" s="70">
        <f>IF(E123+F123=0,0,IF(E123=F123,2,IF(E123&gt;F123,1,3)))</f>
        <v>0</v>
      </c>
      <c r="H123" s="316" t="str">
        <f>CONCATENATE(A9,"_",B9)</f>
        <v>A04__</v>
      </c>
      <c r="I123" s="317"/>
      <c r="K123" s="60" t="s">
        <v>21</v>
      </c>
      <c r="L123" s="29" t="s">
        <v>327</v>
      </c>
      <c r="M123" s="61" t="s">
        <v>3</v>
      </c>
    </row>
    <row r="124" spans="1:13" ht="18" customHeight="1" thickBot="1">
      <c r="A124" s="109"/>
      <c r="B124" s="41"/>
      <c r="C124" s="69"/>
      <c r="D124" s="43"/>
      <c r="E124" s="56"/>
      <c r="F124" s="57"/>
      <c r="G124" s="43"/>
      <c r="H124" s="41"/>
      <c r="I124" s="47"/>
      <c r="K124" s="125"/>
      <c r="L124" s="126"/>
      <c r="M124" s="127"/>
    </row>
    <row r="125" spans="1:13" ht="18" customHeight="1" thickBot="1">
      <c r="A125" s="109"/>
      <c r="B125" s="314" t="str">
        <f>CONCATENATE(A12,"_",B12)</f>
        <v>A07__</v>
      </c>
      <c r="C125" s="315"/>
      <c r="D125" s="67">
        <f>IF(E125+F125=0,0,IF(E125=F125,2,IF(E125&lt;F125,1,3)))</f>
        <v>0</v>
      </c>
      <c r="E125" s="62"/>
      <c r="F125" s="63"/>
      <c r="G125" s="70">
        <f>IF(E125+F125=0,0,IF(E125=F125,2,IF(E125&gt;F125,1,3)))</f>
        <v>0</v>
      </c>
      <c r="H125" s="316" t="str">
        <f>CONCATENATE(A10,"_",B10)</f>
        <v>A05__</v>
      </c>
      <c r="I125" s="317"/>
      <c r="K125" s="60" t="s">
        <v>14</v>
      </c>
      <c r="L125" s="29" t="s">
        <v>327</v>
      </c>
      <c r="M125" s="61" t="s">
        <v>4</v>
      </c>
    </row>
    <row r="126" spans="1:13" ht="18" customHeight="1" thickBot="1">
      <c r="A126" s="109"/>
      <c r="B126" s="41"/>
      <c r="C126" s="69"/>
      <c r="D126" s="43"/>
      <c r="E126" s="56"/>
      <c r="F126" s="57"/>
      <c r="G126" s="43"/>
      <c r="H126" s="41"/>
      <c r="I126" s="47"/>
      <c r="K126" s="125"/>
      <c r="L126" s="126"/>
      <c r="M126" s="127"/>
    </row>
    <row r="127" spans="1:13" ht="18" customHeight="1" thickBot="1">
      <c r="A127" s="109"/>
      <c r="B127" s="316" t="str">
        <f>CONCATENATE(A11,"_",B11)</f>
        <v>A06__</v>
      </c>
      <c r="C127" s="317"/>
      <c r="D127" s="68">
        <f>IF(E127+F127=0,0,IF(E127=F127,2,IF(E127&lt;F127,1,3)))</f>
        <v>0</v>
      </c>
      <c r="E127" s="64"/>
      <c r="F127" s="65"/>
      <c r="G127" s="71">
        <f>IF(E127+F127=0,0,IF(E127=F127,2,IF(E127&gt;F127,1,3)))</f>
        <v>0</v>
      </c>
      <c r="H127" s="316" t="str">
        <f>CONCATENATE(A13,"_",B13)</f>
        <v>A08__</v>
      </c>
      <c r="I127" s="317"/>
      <c r="K127" s="128" t="s">
        <v>25</v>
      </c>
      <c r="L127" s="115" t="s">
        <v>327</v>
      </c>
      <c r="M127" s="116" t="s">
        <v>7</v>
      </c>
    </row>
    <row r="128" spans="1:13" ht="18" customHeight="1">
      <c r="A128" s="109"/>
      <c r="B128" s="210"/>
      <c r="C128" s="210"/>
      <c r="D128" s="109"/>
      <c r="E128" s="109"/>
      <c r="F128" s="109"/>
      <c r="G128" s="210"/>
      <c r="H128" s="210"/>
      <c r="I128" s="215"/>
    </row>
    <row r="129" spans="1:13" ht="18" customHeight="1" thickBot="1">
      <c r="A129" s="109"/>
      <c r="B129" s="210"/>
      <c r="C129" s="210"/>
      <c r="D129" s="109"/>
      <c r="E129" s="109"/>
      <c r="F129" s="109"/>
      <c r="G129" s="210"/>
      <c r="H129" s="210"/>
      <c r="I129" s="215"/>
    </row>
    <row r="130" spans="1:13" ht="18" customHeight="1" thickBot="1">
      <c r="A130" s="109"/>
      <c r="B130" s="210"/>
      <c r="C130" s="210"/>
      <c r="D130" s="312" t="s">
        <v>267</v>
      </c>
      <c r="E130" s="313"/>
      <c r="F130" s="109"/>
      <c r="G130" s="210"/>
      <c r="H130" s="215"/>
      <c r="I130" s="215"/>
    </row>
    <row r="131" spans="1:13" ht="18" customHeight="1" thickBot="1">
      <c r="A131" s="109"/>
      <c r="B131" s="210"/>
      <c r="C131" s="210"/>
      <c r="D131" s="109"/>
      <c r="E131" s="109"/>
      <c r="F131" s="109"/>
      <c r="G131" s="210"/>
      <c r="H131" s="210"/>
      <c r="I131" s="215"/>
    </row>
    <row r="132" spans="1:13" ht="18" customHeight="1" thickBot="1">
      <c r="A132" s="109"/>
      <c r="B132" s="211" t="s">
        <v>206</v>
      </c>
      <c r="C132" s="212"/>
      <c r="D132" s="110" t="s">
        <v>16</v>
      </c>
      <c r="E132" s="312" t="s">
        <v>212</v>
      </c>
      <c r="F132" s="313"/>
      <c r="G132" s="213" t="s">
        <v>16</v>
      </c>
      <c r="H132" s="214"/>
      <c r="I132" s="210"/>
      <c r="K132" s="133" t="s">
        <v>206</v>
      </c>
      <c r="L132" s="135"/>
      <c r="M132" s="82" t="s">
        <v>267</v>
      </c>
    </row>
    <row r="133" spans="1:13" ht="18" customHeight="1" thickBot="1">
      <c r="A133" s="109"/>
      <c r="B133" s="318" t="str">
        <f>CONCATENATE(A6,"_",B6)</f>
        <v>A01_Alain_BESSON</v>
      </c>
      <c r="C133" s="319"/>
      <c r="D133" s="66">
        <f>IF(E133+F133=0,0,IF(E133=F133,2,IF(E133&lt;F133,1,3)))</f>
        <v>3</v>
      </c>
      <c r="E133" s="54">
        <v>13</v>
      </c>
      <c r="F133" s="55">
        <v>0</v>
      </c>
      <c r="G133" s="53">
        <f>IF(E133+F133=0,0,IF(E133=F133,2,IF(E133&gt;F133,1,3)))</f>
        <v>1</v>
      </c>
      <c r="H133" s="318" t="str">
        <f>CONCATENATE(A15,"_",B15)</f>
        <v>A10__</v>
      </c>
      <c r="I133" s="319"/>
      <c r="K133" s="124" t="s">
        <v>11</v>
      </c>
      <c r="L133" s="112" t="s">
        <v>327</v>
      </c>
      <c r="M133" s="114" t="s">
        <v>9</v>
      </c>
    </row>
    <row r="134" spans="1:13" ht="18" customHeight="1" thickBot="1">
      <c r="A134" s="109"/>
      <c r="B134" s="41"/>
      <c r="C134" s="69"/>
      <c r="D134" s="43"/>
      <c r="E134" s="56"/>
      <c r="F134" s="57"/>
      <c r="G134" s="43"/>
      <c r="H134" s="41"/>
      <c r="I134" s="47"/>
      <c r="K134" s="125"/>
      <c r="L134" s="126"/>
      <c r="M134" s="127"/>
    </row>
    <row r="135" spans="1:13" ht="18" customHeight="1" thickBot="1">
      <c r="A135" s="109"/>
      <c r="B135" s="320" t="str">
        <f>CONCATENATE(A8,"_",B8)</f>
        <v>A03__</v>
      </c>
      <c r="C135" s="321"/>
      <c r="D135" s="67">
        <f>IF(E135+F135=0,0,IF(E135=F135,2,IF(E135&lt;F135,1,3)))</f>
        <v>0</v>
      </c>
      <c r="E135" s="58"/>
      <c r="F135" s="59"/>
      <c r="G135" s="70">
        <f>IF(E135+F135=0,0,IF(E135=F135,2,IF(E135&gt;F135,1,3)))</f>
        <v>0</v>
      </c>
      <c r="H135" s="322" t="str">
        <f>CONCATENATE(A7,"_",B7)</f>
        <v>A02_Marc_VALAYER</v>
      </c>
      <c r="I135" s="323"/>
      <c r="K135" s="60" t="s">
        <v>12</v>
      </c>
      <c r="L135" s="29" t="s">
        <v>327</v>
      </c>
      <c r="M135" s="61" t="s">
        <v>1</v>
      </c>
    </row>
    <row r="136" spans="1:13" ht="18" customHeight="1" thickBot="1">
      <c r="A136" s="109"/>
      <c r="B136" s="41"/>
      <c r="C136" s="69"/>
      <c r="D136" s="43"/>
      <c r="E136" s="56"/>
      <c r="F136" s="57"/>
      <c r="G136" s="43"/>
      <c r="H136" s="41"/>
      <c r="I136" s="47"/>
      <c r="K136" s="125"/>
      <c r="L136" s="126"/>
      <c r="M136" s="127"/>
    </row>
    <row r="137" spans="1:13" ht="18" customHeight="1" thickBot="1">
      <c r="A137" s="109" t="s">
        <v>398</v>
      </c>
      <c r="B137" s="314" t="str">
        <f>CONCATENATE(A10,"_",B10)</f>
        <v>A05__</v>
      </c>
      <c r="C137" s="315"/>
      <c r="D137" s="67">
        <f>IF(E137+F137=0,0,IF(E137=F137,2,IF(E137&lt;F137,1,3)))</f>
        <v>0</v>
      </c>
      <c r="E137" s="62"/>
      <c r="F137" s="63"/>
      <c r="G137" s="70">
        <f>IF(E137+F137=0,0,IF(E137=F137,2,IF(E137&gt;F137,1,3)))</f>
        <v>0</v>
      </c>
      <c r="H137" s="316" t="str">
        <f>CONCATENATE(A13,"_",B13)</f>
        <v>A08__</v>
      </c>
      <c r="I137" s="317"/>
      <c r="K137" s="60" t="s">
        <v>13</v>
      </c>
      <c r="L137" s="29" t="s">
        <v>327</v>
      </c>
      <c r="M137" s="61" t="s">
        <v>7</v>
      </c>
    </row>
    <row r="138" spans="1:13" ht="18" customHeight="1" thickBot="1">
      <c r="A138" s="109"/>
      <c r="B138" s="41"/>
      <c r="C138" s="69"/>
      <c r="D138" s="43"/>
      <c r="E138" s="56"/>
      <c r="F138" s="57"/>
      <c r="G138" s="43"/>
      <c r="H138" s="41"/>
      <c r="I138" s="47"/>
      <c r="K138" s="125"/>
      <c r="L138" s="126"/>
      <c r="M138" s="127"/>
    </row>
    <row r="139" spans="1:13" ht="18" customHeight="1" thickBot="1">
      <c r="A139" s="109"/>
      <c r="B139" s="314" t="str">
        <f>CONCATENATE(A12,"_",B12)</f>
        <v>A07__</v>
      </c>
      <c r="C139" s="315"/>
      <c r="D139" s="67">
        <f>IF(E139+F139=0,0,IF(E139=F139,2,IF(E139&lt;F139,1,3)))</f>
        <v>0</v>
      </c>
      <c r="E139" s="62"/>
      <c r="F139" s="63"/>
      <c r="G139" s="70">
        <f>IF(E139+F139=0,0,IF(E139=F139,2,IF(E139&gt;F139,1,3)))</f>
        <v>0</v>
      </c>
      <c r="H139" s="316" t="str">
        <f>CONCATENATE(A9,"_",B9)</f>
        <v>A04__</v>
      </c>
      <c r="I139" s="317"/>
      <c r="K139" s="60" t="s">
        <v>14</v>
      </c>
      <c r="L139" s="29" t="s">
        <v>327</v>
      </c>
      <c r="M139" s="61" t="s">
        <v>3</v>
      </c>
    </row>
    <row r="140" spans="1:13" ht="18" customHeight="1" thickBot="1">
      <c r="A140" s="109"/>
      <c r="B140" s="41"/>
      <c r="C140" s="69"/>
      <c r="D140" s="43"/>
      <c r="E140" s="56"/>
      <c r="F140" s="57"/>
      <c r="G140" s="43"/>
      <c r="H140" s="41"/>
      <c r="I140" s="47"/>
      <c r="K140" s="125"/>
      <c r="L140" s="126"/>
      <c r="M140" s="127"/>
    </row>
    <row r="141" spans="1:13" ht="18" customHeight="1" thickBot="1">
      <c r="A141" s="109"/>
      <c r="B141" s="316" t="str">
        <f>CONCATENATE(A14,"_",B14)</f>
        <v>A09__</v>
      </c>
      <c r="C141" s="317"/>
      <c r="D141" s="68">
        <f>IF(E141+F141=0,0,IF(E141=F141,2,IF(E141&lt;F141,1,3)))</f>
        <v>0</v>
      </c>
      <c r="E141" s="64"/>
      <c r="F141" s="65"/>
      <c r="G141" s="71">
        <f>IF(E141+F141=0,0,IF(E141=F141,2,IF(E141&gt;F141,1,3)))</f>
        <v>0</v>
      </c>
      <c r="H141" s="316" t="str">
        <f>CONCATENATE(A11,"_",B11)</f>
        <v>A06__</v>
      </c>
      <c r="I141" s="317"/>
      <c r="K141" s="128" t="s">
        <v>15</v>
      </c>
      <c r="L141" s="115" t="s">
        <v>327</v>
      </c>
      <c r="M141" s="116" t="s">
        <v>5</v>
      </c>
    </row>
    <row r="142" spans="1:13" ht="18" customHeight="1">
      <c r="A142" s="109"/>
      <c r="B142" s="109"/>
      <c r="C142" s="109"/>
      <c r="D142" s="109"/>
      <c r="E142" s="109"/>
      <c r="F142" s="109"/>
      <c r="G142" s="109"/>
      <c r="H142" s="109"/>
      <c r="I142" s="109"/>
    </row>
  </sheetData>
  <sheetProtection password="CFC3" sheet="1" objects="1" scenarios="1"/>
  <mergeCells count="133">
    <mergeCell ref="K3:L3"/>
    <mergeCell ref="B141:C141"/>
    <mergeCell ref="H141:I141"/>
    <mergeCell ref="E132:F132"/>
    <mergeCell ref="B133:C133"/>
    <mergeCell ref="H133:I133"/>
    <mergeCell ref="B135:C135"/>
    <mergeCell ref="H135:I135"/>
    <mergeCell ref="D46:E46"/>
    <mergeCell ref="D60:E60"/>
    <mergeCell ref="D74:E74"/>
    <mergeCell ref="D88:E88"/>
    <mergeCell ref="D102:E102"/>
    <mergeCell ref="D116:E116"/>
    <mergeCell ref="D130:E130"/>
    <mergeCell ref="B137:C137"/>
    <mergeCell ref="H137:I137"/>
    <mergeCell ref="B123:C123"/>
    <mergeCell ref="H123:I123"/>
    <mergeCell ref="B125:C125"/>
    <mergeCell ref="H125:I125"/>
    <mergeCell ref="B127:C127"/>
    <mergeCell ref="H127:I127"/>
    <mergeCell ref="E118:F118"/>
    <mergeCell ref="B119:C119"/>
    <mergeCell ref="E90:F90"/>
    <mergeCell ref="B91:C91"/>
    <mergeCell ref="H91:I91"/>
    <mergeCell ref="B93:C93"/>
    <mergeCell ref="H93:I93"/>
    <mergeCell ref="B81:C81"/>
    <mergeCell ref="H81:I81"/>
    <mergeCell ref="B139:C139"/>
    <mergeCell ref="H139:I139"/>
    <mergeCell ref="H119:I119"/>
    <mergeCell ref="B121:C121"/>
    <mergeCell ref="H121:I121"/>
    <mergeCell ref="B109:C109"/>
    <mergeCell ref="H109:I109"/>
    <mergeCell ref="B111:C111"/>
    <mergeCell ref="H111:I111"/>
    <mergeCell ref="B83:C83"/>
    <mergeCell ref="H83:I83"/>
    <mergeCell ref="B85:C85"/>
    <mergeCell ref="H85:I85"/>
    <mergeCell ref="E34:F34"/>
    <mergeCell ref="B35:C35"/>
    <mergeCell ref="H35:I35"/>
    <mergeCell ref="B37:C37"/>
    <mergeCell ref="H37:I37"/>
    <mergeCell ref="B39:C39"/>
    <mergeCell ref="H39:I39"/>
    <mergeCell ref="B113:C113"/>
    <mergeCell ref="H113:I113"/>
    <mergeCell ref="E104:F104"/>
    <mergeCell ref="B105:C105"/>
    <mergeCell ref="H105:I105"/>
    <mergeCell ref="B107:C107"/>
    <mergeCell ref="H107:I107"/>
    <mergeCell ref="B77:C77"/>
    <mergeCell ref="H77:I77"/>
    <mergeCell ref="B79:C79"/>
    <mergeCell ref="H79:I79"/>
    <mergeCell ref="B95:C95"/>
    <mergeCell ref="H95:I95"/>
    <mergeCell ref="B97:C97"/>
    <mergeCell ref="H97:I97"/>
    <mergeCell ref="B99:C99"/>
    <mergeCell ref="H99:I99"/>
    <mergeCell ref="D8:E8"/>
    <mergeCell ref="D9:E9"/>
    <mergeCell ref="D10:E10"/>
    <mergeCell ref="D11:E11"/>
    <mergeCell ref="D12:E12"/>
    <mergeCell ref="B1:G1"/>
    <mergeCell ref="E20:F20"/>
    <mergeCell ref="B7:C7"/>
    <mergeCell ref="B8:C8"/>
    <mergeCell ref="D18:E18"/>
    <mergeCell ref="C3:F3"/>
    <mergeCell ref="B6:C6"/>
    <mergeCell ref="B5:C5"/>
    <mergeCell ref="D6:E6"/>
    <mergeCell ref="D5:E5"/>
    <mergeCell ref="B15:C15"/>
    <mergeCell ref="D7:E7"/>
    <mergeCell ref="D15:E15"/>
    <mergeCell ref="B9:C9"/>
    <mergeCell ref="B10:C10"/>
    <mergeCell ref="B11:C11"/>
    <mergeCell ref="B12:C12"/>
    <mergeCell ref="B13:C13"/>
    <mergeCell ref="B14:C14"/>
    <mergeCell ref="E48:F48"/>
    <mergeCell ref="D13:E13"/>
    <mergeCell ref="D14:E14"/>
    <mergeCell ref="B49:C49"/>
    <mergeCell ref="H49:I49"/>
    <mergeCell ref="B51:C51"/>
    <mergeCell ref="H51:I51"/>
    <mergeCell ref="B53:C53"/>
    <mergeCell ref="H53:I53"/>
    <mergeCell ref="B21:C21"/>
    <mergeCell ref="H21:I21"/>
    <mergeCell ref="B23:C23"/>
    <mergeCell ref="B25:C25"/>
    <mergeCell ref="B27:C27"/>
    <mergeCell ref="B29:C29"/>
    <mergeCell ref="H23:I23"/>
    <mergeCell ref="H25:I25"/>
    <mergeCell ref="H27:I27"/>
    <mergeCell ref="H29:I29"/>
    <mergeCell ref="B41:C41"/>
    <mergeCell ref="H41:I41"/>
    <mergeCell ref="D32:E32"/>
    <mergeCell ref="B43:C43"/>
    <mergeCell ref="H43:I43"/>
    <mergeCell ref="E76:F76"/>
    <mergeCell ref="B55:C55"/>
    <mergeCell ref="H55:I55"/>
    <mergeCell ref="B57:C57"/>
    <mergeCell ref="H57:I57"/>
    <mergeCell ref="B71:C71"/>
    <mergeCell ref="H71:I71"/>
    <mergeCell ref="E62:F62"/>
    <mergeCell ref="B63:C63"/>
    <mergeCell ref="H63:I63"/>
    <mergeCell ref="B65:C65"/>
    <mergeCell ref="H65:I65"/>
    <mergeCell ref="B67:C67"/>
    <mergeCell ref="H67:I67"/>
    <mergeCell ref="B69:C69"/>
    <mergeCell ref="H69:I69"/>
  </mergeCells>
  <pageMargins left="0.17" right="0.12" top="0.14000000000000001" bottom="0.4" header="0.09" footer="0.19"/>
  <pageSetup paperSize="9" scale="95" fitToHeight="4" orientation="portrait" horizontalDpi="300" verticalDpi="300" r:id="rId1"/>
  <headerFooter alignWithMargins="0">
    <oddFooter>Page &amp;P de &amp;N</oddFooter>
  </headerFooter>
  <rowBreaks count="3" manualBreakCount="3">
    <brk id="44" max="14" man="1"/>
    <brk id="86" max="14" man="1"/>
    <brk id="12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</sheetPr>
  <dimension ref="A1:M142"/>
  <sheetViews>
    <sheetView view="pageBreakPreview" topLeftCell="A124" zoomScale="90" zoomScaleNormal="100" zoomScaleSheetLayoutView="90" workbookViewId="0">
      <selection activeCell="F134" sqref="F134"/>
    </sheetView>
  </sheetViews>
  <sheetFormatPr baseColWidth="10" defaultRowHeight="18" customHeight="1"/>
  <cols>
    <col min="1" max="1" width="7" style="14" customWidth="1"/>
    <col min="2" max="2" width="16.33203125" style="14" customWidth="1"/>
    <col min="3" max="3" width="16.83203125" style="14" customWidth="1"/>
    <col min="4" max="4" width="12.6640625" style="14" customWidth="1"/>
    <col min="5" max="5" width="11.6640625" style="14" customWidth="1"/>
    <col min="6" max="7" width="11" style="14" customWidth="1"/>
    <col min="8" max="9" width="15.5" style="14" customWidth="1"/>
    <col min="10" max="10" width="12" style="14"/>
    <col min="11" max="11" width="16.83203125" style="14" customWidth="1"/>
    <col min="12" max="12" width="12" style="14" customWidth="1"/>
    <col min="13" max="13" width="16.83203125" style="14" customWidth="1"/>
    <col min="14" max="16384" width="12" style="14"/>
  </cols>
  <sheetData>
    <row r="1" spans="1:12" ht="21" customHeight="1" thickBot="1">
      <c r="B1" s="330" t="s">
        <v>234</v>
      </c>
      <c r="C1" s="331"/>
      <c r="D1" s="331"/>
      <c r="E1" s="331"/>
      <c r="F1" s="331"/>
      <c r="G1" s="332"/>
      <c r="H1" s="26"/>
    </row>
    <row r="2" spans="1:12" ht="18" customHeight="1" thickBot="1">
      <c r="C2" s="15"/>
      <c r="D2" s="15"/>
      <c r="E2" s="15"/>
      <c r="F2" s="15"/>
    </row>
    <row r="3" spans="1:12" ht="18" customHeight="1" thickBot="1">
      <c r="C3" s="334" t="s">
        <v>246</v>
      </c>
      <c r="D3" s="335"/>
      <c r="E3" s="335"/>
      <c r="F3" s="336"/>
      <c r="K3" s="310" t="s">
        <v>339</v>
      </c>
      <c r="L3" s="311"/>
    </row>
    <row r="4" spans="1:12" ht="18" customHeight="1" thickBot="1"/>
    <row r="5" spans="1:12" ht="18" customHeight="1" thickBot="1">
      <c r="A5" s="16" t="s">
        <v>210</v>
      </c>
      <c r="B5" s="339" t="s">
        <v>211</v>
      </c>
      <c r="C5" s="340"/>
      <c r="D5" s="342" t="s">
        <v>10</v>
      </c>
      <c r="E5" s="343"/>
      <c r="F5" s="17" t="s">
        <v>16</v>
      </c>
      <c r="G5" s="18" t="s">
        <v>0</v>
      </c>
      <c r="H5" s="18" t="s">
        <v>17</v>
      </c>
      <c r="I5" s="18" t="s">
        <v>18</v>
      </c>
    </row>
    <row r="6" spans="1:12" ht="18" customHeight="1">
      <c r="A6" s="83" t="s">
        <v>236</v>
      </c>
      <c r="B6" s="337" t="str">
        <f>CONCATENATE(TirageV!H13,"_",TirageV!I13)</f>
        <v>André_SAFFRE</v>
      </c>
      <c r="C6" s="338"/>
      <c r="D6" s="338" t="str">
        <f>+TirageV!J13</f>
        <v>x</v>
      </c>
      <c r="E6" s="341"/>
      <c r="F6" s="281">
        <f>SUM(D21+D35+D49+D63+D77+D91+D105+D119+D133)</f>
        <v>27</v>
      </c>
      <c r="G6" s="35">
        <f t="shared" ref="G6:G15" si="0">SUM(H6-I6)</f>
        <v>117</v>
      </c>
      <c r="H6" s="76">
        <f>SUM(E21+E35+E49+E63+E77+E91+E105+E119+E133)</f>
        <v>117</v>
      </c>
      <c r="I6" s="79">
        <f>SUM(F21+F35+F49+F63+F77+F91+F105+F119+F133)</f>
        <v>0</v>
      </c>
    </row>
    <row r="7" spans="1:12" ht="18" customHeight="1">
      <c r="A7" s="84" t="s">
        <v>237</v>
      </c>
      <c r="B7" s="333" t="str">
        <f>CONCATENATE(TirageV!H14,"_",TirageV!I14)</f>
        <v>Michel_JOUVE</v>
      </c>
      <c r="C7" s="324"/>
      <c r="D7" s="324" t="str">
        <f>+TirageV!J14</f>
        <v>x</v>
      </c>
      <c r="E7" s="325"/>
      <c r="F7" s="291">
        <f>SUM(G21+D37+D51+D65+D79+D93+D107+D121+G135)</f>
        <v>1</v>
      </c>
      <c r="G7" s="36">
        <f t="shared" si="0"/>
        <v>-13</v>
      </c>
      <c r="H7" s="77">
        <f>SUM(F21+E37+E51+E65+E79+E93+E107+E121+F135)</f>
        <v>0</v>
      </c>
      <c r="I7" s="80">
        <f>SUM(E21+F37+F51+F65+F79+F93+F107+F121+E135)</f>
        <v>13</v>
      </c>
      <c r="K7" s="19"/>
    </row>
    <row r="8" spans="1:12" ht="18" customHeight="1">
      <c r="A8" s="84" t="s">
        <v>238</v>
      </c>
      <c r="B8" s="333" t="str">
        <f>CONCATENATE(TirageV!H15,"_",TirageV!I15)</f>
        <v>_</v>
      </c>
      <c r="C8" s="324"/>
      <c r="D8" s="324" t="str">
        <f>+TirageV!J15</f>
        <v/>
      </c>
      <c r="E8" s="325"/>
      <c r="F8" s="291">
        <f>SUM(D23+G35+D53+D67+D81+D95+D109+D123+D135)</f>
        <v>1</v>
      </c>
      <c r="G8" s="37">
        <f t="shared" si="0"/>
        <v>-13</v>
      </c>
      <c r="H8" s="77">
        <f>SUM(E23+F35+E53+E67+E81+E95+E109+E123+E135)</f>
        <v>0</v>
      </c>
      <c r="I8" s="80">
        <f>SUM(F23+E35+F53+F67+F81+F95+F109+F123+F135)</f>
        <v>13</v>
      </c>
      <c r="K8" s="19"/>
    </row>
    <row r="9" spans="1:12" ht="18" customHeight="1">
      <c r="A9" s="84" t="s">
        <v>239</v>
      </c>
      <c r="B9" s="333" t="str">
        <f>CONCATENATE(TirageV!H16,"_",TirageV!I16)</f>
        <v>_</v>
      </c>
      <c r="C9" s="324"/>
      <c r="D9" s="324" t="str">
        <f>+TirageV!J16</f>
        <v/>
      </c>
      <c r="E9" s="325"/>
      <c r="F9" s="291">
        <f>SUM(D25+G37+G49+D69+D83+D97+D111+G123+G139)</f>
        <v>1</v>
      </c>
      <c r="G9" s="37">
        <f t="shared" si="0"/>
        <v>-13</v>
      </c>
      <c r="H9" s="77">
        <f>SUM(E25+F37+F49+E69+E83+E97+E111+F123+F139)</f>
        <v>0</v>
      </c>
      <c r="I9" s="80">
        <f>SUM(F25+E37+E49+F69+F83+F97+F111+E123+E139)</f>
        <v>13</v>
      </c>
      <c r="K9" s="19"/>
    </row>
    <row r="10" spans="1:12" ht="18" customHeight="1">
      <c r="A10" s="84" t="s">
        <v>240</v>
      </c>
      <c r="B10" s="333" t="str">
        <f>CONCATENATE(TirageV!H17,"_",TirageV!I17)</f>
        <v>_</v>
      </c>
      <c r="C10" s="324"/>
      <c r="D10" s="324" t="str">
        <f>+TirageV!J17</f>
        <v/>
      </c>
      <c r="E10" s="325"/>
      <c r="F10" s="291">
        <f>SUM(G23+D43+G51+G63+D85+D99+G111+G125+D137)</f>
        <v>1</v>
      </c>
      <c r="G10" s="37">
        <f t="shared" si="0"/>
        <v>-13</v>
      </c>
      <c r="H10" s="77">
        <f>SUM(F23+E43+F51+F63+E85+E99+F111+F125+E137)</f>
        <v>0</v>
      </c>
      <c r="I10" s="80">
        <f>SUM(E23+F43+E51+E63+F85+F99+E111+E125+F137)</f>
        <v>13</v>
      </c>
    </row>
    <row r="11" spans="1:12" ht="18" customHeight="1">
      <c r="A11" s="84" t="s">
        <v>241</v>
      </c>
      <c r="B11" s="333" t="str">
        <f>CONCATENATE(TirageV!H18,"_",TirageV!I18)</f>
        <v>_</v>
      </c>
      <c r="C11" s="324"/>
      <c r="D11" s="324" t="str">
        <f>+TirageV!J18</f>
        <v/>
      </c>
      <c r="E11" s="325"/>
      <c r="F11" s="291">
        <f>SUM(G25+D41+G53+G65+G77+G99+D113+D127+G141)</f>
        <v>1</v>
      </c>
      <c r="G11" s="37">
        <f t="shared" si="0"/>
        <v>-13</v>
      </c>
      <c r="H11" s="77">
        <f>SUM(F25+E41+F53+F65+F77+F99+E113+E127+F141)</f>
        <v>0</v>
      </c>
      <c r="I11" s="80">
        <f>SUM(E25+F41+E53+E65+E77+E99+F113+F127+E141)</f>
        <v>13</v>
      </c>
    </row>
    <row r="12" spans="1:12" ht="18" customHeight="1">
      <c r="A12" s="84" t="s">
        <v>242</v>
      </c>
      <c r="B12" s="333" t="str">
        <f>CONCATENATE(TirageV!H19,"_",TirageV!I19)</f>
        <v>_</v>
      </c>
      <c r="C12" s="324"/>
      <c r="D12" s="324" t="str">
        <f>+TirageV!J19</f>
        <v/>
      </c>
      <c r="E12" s="325"/>
      <c r="F12" s="291">
        <f>SUM(D27+D39+D55+G67+G79+G91+G113+D125+D139)</f>
        <v>1</v>
      </c>
      <c r="G12" s="37">
        <f t="shared" si="0"/>
        <v>-13</v>
      </c>
      <c r="H12" s="77">
        <f>SUM(E27+E39+E55+F67+F79+F91+F113+E125+E139)</f>
        <v>0</v>
      </c>
      <c r="I12" s="80">
        <f>SUM(F27+F39+F55+E67+E79+E91+E113+F125+F139)</f>
        <v>13</v>
      </c>
    </row>
    <row r="13" spans="1:12" ht="18" customHeight="1">
      <c r="A13" s="84" t="s">
        <v>243</v>
      </c>
      <c r="B13" s="333" t="str">
        <f>CONCATENATE(TirageV!H20,"_",TirageV!I20)</f>
        <v>_</v>
      </c>
      <c r="C13" s="324"/>
      <c r="D13" s="324" t="str">
        <f>+TirageV!J20</f>
        <v/>
      </c>
      <c r="E13" s="325"/>
      <c r="F13" s="291">
        <f>SUM(D29+G39+D57+G69+G81+G93+G105+G127+G137)</f>
        <v>1</v>
      </c>
      <c r="G13" s="37">
        <f t="shared" si="0"/>
        <v>-13</v>
      </c>
      <c r="H13" s="77">
        <f>SUM(E29+F39+E57+F69+F81+F93+F105+F127+F137)</f>
        <v>0</v>
      </c>
      <c r="I13" s="80">
        <f>SUM(F29+E39+F57+E69+E81+E93+E105+E127+E137)</f>
        <v>13</v>
      </c>
    </row>
    <row r="14" spans="1:12" ht="18" customHeight="1">
      <c r="A14" s="84" t="s">
        <v>244</v>
      </c>
      <c r="B14" s="333" t="str">
        <f>CONCATENATE(TirageV!H21,"_",TirageV!I21)</f>
        <v>_</v>
      </c>
      <c r="C14" s="324"/>
      <c r="D14" s="324" t="str">
        <f>+TirageV!J21</f>
        <v/>
      </c>
      <c r="E14" s="325"/>
      <c r="F14" s="291">
        <f>SUM(G27+G43+G57+D71+G83+G95+G107+G119+D141)</f>
        <v>1</v>
      </c>
      <c r="G14" s="37">
        <f t="shared" si="0"/>
        <v>-13</v>
      </c>
      <c r="H14" s="77">
        <f>SUM(F27+F43+F57+E71+F83+F95+F107+F119+E141)</f>
        <v>0</v>
      </c>
      <c r="I14" s="80">
        <f>SUM(E27+E43+E57+F71+E83+E95+E107+E119+F141)</f>
        <v>13</v>
      </c>
    </row>
    <row r="15" spans="1:12" ht="18" customHeight="1" thickBot="1">
      <c r="A15" s="85" t="s">
        <v>245</v>
      </c>
      <c r="B15" s="344" t="str">
        <f>CONCATENATE(TirageV!H22,"_",TirageV!I22)</f>
        <v>_</v>
      </c>
      <c r="C15" s="345"/>
      <c r="D15" s="345" t="str">
        <f>+TirageV!J22</f>
        <v/>
      </c>
      <c r="E15" s="346"/>
      <c r="F15" s="292">
        <f>SUM(G29+G41+G55+G71+G85+G97+G109+G121+G133)</f>
        <v>1</v>
      </c>
      <c r="G15" s="38">
        <f t="shared" si="0"/>
        <v>-13</v>
      </c>
      <c r="H15" s="78">
        <f>SUM(F29+F41+F55+F71+F85+F97+F109+F121+F133)</f>
        <v>0</v>
      </c>
      <c r="I15" s="81">
        <f>SUM(E29+E41+E55+E71+E85+E97+E109+E121+E133)</f>
        <v>13</v>
      </c>
    </row>
    <row r="16" spans="1:12" ht="18" customHeight="1">
      <c r="A16" s="219"/>
      <c r="B16" s="219"/>
      <c r="C16" s="219"/>
      <c r="D16" s="219"/>
      <c r="E16" s="219"/>
      <c r="F16" s="39">
        <f>SUM(F6:F15)</f>
        <v>36</v>
      </c>
      <c r="G16" s="39">
        <f>SUM(G6:G15)</f>
        <v>0</v>
      </c>
      <c r="H16" s="39">
        <f>SUM(H6:H15)</f>
        <v>117</v>
      </c>
      <c r="I16" s="39">
        <f>SUM(I6:I15)</f>
        <v>117</v>
      </c>
      <c r="K16" s="19"/>
    </row>
    <row r="17" spans="1:13" ht="18" customHeight="1" thickBot="1">
      <c r="A17" s="20"/>
      <c r="B17" s="20"/>
      <c r="C17" s="20"/>
      <c r="D17" s="20"/>
      <c r="E17" s="20"/>
      <c r="F17" s="21"/>
      <c r="G17" s="21"/>
      <c r="H17" s="21"/>
      <c r="I17" s="21"/>
      <c r="K17" s="19"/>
    </row>
    <row r="18" spans="1:13" ht="18" customHeight="1" thickBot="1">
      <c r="A18" s="20"/>
      <c r="B18" s="20"/>
      <c r="C18" s="20"/>
      <c r="D18" s="312" t="s">
        <v>233</v>
      </c>
      <c r="E18" s="313"/>
      <c r="F18" s="20"/>
      <c r="G18" s="20"/>
      <c r="H18" s="20"/>
      <c r="I18" s="20"/>
    </row>
    <row r="19" spans="1:13" ht="18" customHeight="1" thickBot="1">
      <c r="A19" s="20"/>
      <c r="B19" s="20"/>
      <c r="C19" s="20"/>
      <c r="D19" s="20"/>
      <c r="E19" s="20"/>
      <c r="F19" s="20"/>
      <c r="G19" s="20"/>
      <c r="H19" s="20"/>
      <c r="I19" s="20"/>
    </row>
    <row r="20" spans="1:13" ht="18" customHeight="1" thickBot="1">
      <c r="A20" s="20"/>
      <c r="B20" s="134" t="s">
        <v>205</v>
      </c>
      <c r="C20" s="22"/>
      <c r="D20" s="22" t="s">
        <v>16</v>
      </c>
      <c r="E20" s="312" t="s">
        <v>212</v>
      </c>
      <c r="F20" s="313"/>
      <c r="G20" s="18" t="s">
        <v>16</v>
      </c>
      <c r="H20" s="23"/>
      <c r="I20" s="20"/>
      <c r="J20" s="20"/>
      <c r="K20" s="134" t="s">
        <v>205</v>
      </c>
      <c r="L20" s="148"/>
      <c r="M20" s="147" t="s">
        <v>233</v>
      </c>
    </row>
    <row r="21" spans="1:13" ht="18" customHeight="1" thickBot="1">
      <c r="A21" s="21"/>
      <c r="B21" s="318" t="str">
        <f>CONCATENATE(A6,"_",B6)</f>
        <v>B11_André_SAFFRE</v>
      </c>
      <c r="C21" s="319"/>
      <c r="D21" s="66">
        <f>IF(E21+F21=0,0,IF(E21=F21,2,IF(E21&lt;F21,1,3)))</f>
        <v>3</v>
      </c>
      <c r="E21" s="54">
        <v>13</v>
      </c>
      <c r="F21" s="55">
        <v>0</v>
      </c>
      <c r="G21" s="53">
        <f>IF(E21+F21=0,0,IF(E21=F21,2,IF(E21&gt;F21,1,3)))</f>
        <v>1</v>
      </c>
      <c r="H21" s="318" t="str">
        <f>CONCATENATE(A7,"_",B7)</f>
        <v>B12_Michel_JOUVE</v>
      </c>
      <c r="I21" s="319"/>
      <c r="J21" s="21"/>
      <c r="K21" s="138" t="s">
        <v>292</v>
      </c>
      <c r="L21" s="112" t="s">
        <v>327</v>
      </c>
      <c r="M21" s="32" t="s">
        <v>284</v>
      </c>
    </row>
    <row r="22" spans="1:13" ht="18" customHeight="1" thickBot="1">
      <c r="A22" s="21"/>
      <c r="B22" s="41"/>
      <c r="C22" s="69"/>
      <c r="D22" s="43"/>
      <c r="E22" s="56"/>
      <c r="F22" s="57"/>
      <c r="G22" s="43"/>
      <c r="H22" s="41"/>
      <c r="I22" s="47"/>
      <c r="J22" s="21"/>
      <c r="K22" s="141"/>
      <c r="L22" s="126"/>
      <c r="M22" s="142"/>
    </row>
    <row r="23" spans="1:13" ht="18" customHeight="1" thickBot="1">
      <c r="A23" s="21"/>
      <c r="B23" s="320" t="str">
        <f>CONCATENATE(A8,"_",B8)</f>
        <v>B13__</v>
      </c>
      <c r="C23" s="321"/>
      <c r="D23" s="67">
        <f>IF(E23+F23=0,0,IF(E23=F23,2,IF(E23&lt;F23,1,3)))</f>
        <v>0</v>
      </c>
      <c r="E23" s="58"/>
      <c r="F23" s="59"/>
      <c r="G23" s="70">
        <f>IF(E23+F23=0,0,IF(E23=F23,2,IF(E23&gt;F23,1,3)))</f>
        <v>0</v>
      </c>
      <c r="H23" s="322" t="str">
        <f>CONCATENATE(A10,"_",B10)</f>
        <v>B15__</v>
      </c>
      <c r="I23" s="323"/>
      <c r="J23" s="21"/>
      <c r="K23" s="139" t="s">
        <v>286</v>
      </c>
      <c r="L23" s="29" t="s">
        <v>327</v>
      </c>
      <c r="M23" s="33" t="s">
        <v>289</v>
      </c>
    </row>
    <row r="24" spans="1:13" ht="18" customHeight="1" thickBot="1">
      <c r="A24" s="21"/>
      <c r="B24" s="41"/>
      <c r="C24" s="69"/>
      <c r="D24" s="43"/>
      <c r="E24" s="56"/>
      <c r="F24" s="57"/>
      <c r="G24" s="43"/>
      <c r="H24" s="41"/>
      <c r="I24" s="47"/>
      <c r="J24" s="21"/>
      <c r="K24" s="141"/>
      <c r="L24" s="126"/>
      <c r="M24" s="142"/>
    </row>
    <row r="25" spans="1:13" ht="18" customHeight="1" thickBot="1">
      <c r="A25" s="21" t="s">
        <v>398</v>
      </c>
      <c r="B25" s="314" t="str">
        <f>CONCATENATE(A9,"_",B9)</f>
        <v>B14__</v>
      </c>
      <c r="C25" s="315"/>
      <c r="D25" s="67">
        <f>IF(E25+F25=0,0,IF(E25=F25,2,IF(E25&lt;F25,1,3)))</f>
        <v>0</v>
      </c>
      <c r="E25" s="62"/>
      <c r="F25" s="63"/>
      <c r="G25" s="70">
        <f>IF(E25+F25=0,0,IF(E25=F25,2,IF(E25&gt;F25,1,3)))</f>
        <v>0</v>
      </c>
      <c r="H25" s="316" t="str">
        <f>CONCATENATE(A11,"_",B11)</f>
        <v>B16__</v>
      </c>
      <c r="I25" s="317"/>
      <c r="J25" s="21"/>
      <c r="K25" s="139" t="s">
        <v>287</v>
      </c>
      <c r="L25" s="29" t="s">
        <v>327</v>
      </c>
      <c r="M25" s="33" t="s">
        <v>290</v>
      </c>
    </row>
    <row r="26" spans="1:13" ht="18" customHeight="1" thickBot="1">
      <c r="A26" s="21"/>
      <c r="B26" s="41"/>
      <c r="C26" s="69"/>
      <c r="D26" s="43"/>
      <c r="E26" s="56"/>
      <c r="F26" s="57"/>
      <c r="G26" s="43"/>
      <c r="H26" s="41"/>
      <c r="I26" s="47"/>
      <c r="J26" s="21"/>
      <c r="K26" s="141"/>
      <c r="L26" s="126"/>
      <c r="M26" s="142"/>
    </row>
    <row r="27" spans="1:13" ht="18" customHeight="1" thickBot="1">
      <c r="A27" s="21"/>
      <c r="B27" s="314" t="str">
        <f>CONCATENATE(A12,"_",B12)</f>
        <v>B17__</v>
      </c>
      <c r="C27" s="315"/>
      <c r="D27" s="67">
        <f>IF(E27+F27=0,0,IF(E27=F27,2,IF(E27&lt;F27,1,3)))</f>
        <v>0</v>
      </c>
      <c r="E27" s="62"/>
      <c r="F27" s="63"/>
      <c r="G27" s="70">
        <f>IF(E27+F27=0,0,IF(E27=F27,2,IF(E27&gt;F27,1,3)))</f>
        <v>0</v>
      </c>
      <c r="H27" s="316" t="str">
        <f>CONCATENATE(A14,"_",B14)</f>
        <v>B19__</v>
      </c>
      <c r="I27" s="317"/>
      <c r="J27" s="21"/>
      <c r="K27" s="139" t="s">
        <v>293</v>
      </c>
      <c r="L27" s="29" t="s">
        <v>327</v>
      </c>
      <c r="M27" s="33" t="s">
        <v>283</v>
      </c>
    </row>
    <row r="28" spans="1:13" ht="18" customHeight="1" thickBot="1">
      <c r="A28" s="21"/>
      <c r="B28" s="41"/>
      <c r="C28" s="69"/>
      <c r="D28" s="43"/>
      <c r="E28" s="56"/>
      <c r="F28" s="57"/>
      <c r="G28" s="43"/>
      <c r="H28" s="41"/>
      <c r="I28" s="47"/>
      <c r="J28" s="21"/>
      <c r="K28" s="141"/>
      <c r="L28" s="126"/>
      <c r="M28" s="142"/>
    </row>
    <row r="29" spans="1:13" ht="18" customHeight="1" thickBot="1">
      <c r="A29" s="21"/>
      <c r="B29" s="316" t="str">
        <f>CONCATENATE(A13,"_",B13)</f>
        <v>B18__</v>
      </c>
      <c r="C29" s="317"/>
      <c r="D29" s="68">
        <f>IF(E29+F29=0,0,IF(E29=F29,2,IF(E29&lt;F29,1,3)))</f>
        <v>0</v>
      </c>
      <c r="E29" s="64"/>
      <c r="F29" s="65"/>
      <c r="G29" s="71">
        <f>IF(E29+F29=0,0,IF(E29=F29,2,IF(E29&gt;F29,1,3)))</f>
        <v>0</v>
      </c>
      <c r="H29" s="316" t="str">
        <f>CONCATENATE(A15,"_",B15)</f>
        <v>B20__</v>
      </c>
      <c r="I29" s="317"/>
      <c r="J29" s="21"/>
      <c r="K29" s="140" t="s">
        <v>291</v>
      </c>
      <c r="L29" s="115" t="s">
        <v>327</v>
      </c>
      <c r="M29" s="34" t="s">
        <v>285</v>
      </c>
    </row>
    <row r="30" spans="1:13" ht="18" customHeight="1">
      <c r="A30" s="20"/>
      <c r="B30" s="20"/>
      <c r="C30" s="20"/>
      <c r="D30" s="20"/>
      <c r="E30" s="20"/>
      <c r="F30" s="20"/>
      <c r="G30" s="219"/>
      <c r="H30" s="219"/>
      <c r="I30" s="219"/>
    </row>
    <row r="31" spans="1:13" ht="18" customHeight="1" thickBot="1">
      <c r="A31" s="20"/>
      <c r="B31" s="20"/>
      <c r="C31" s="20"/>
      <c r="D31" s="20"/>
      <c r="E31" s="20"/>
      <c r="F31" s="20"/>
      <c r="G31" s="219"/>
      <c r="H31" s="219"/>
      <c r="I31" s="219"/>
    </row>
    <row r="32" spans="1:13" ht="18" customHeight="1" thickBot="1">
      <c r="A32" s="20"/>
      <c r="B32" s="20"/>
      <c r="C32" s="20"/>
      <c r="D32" s="312" t="s">
        <v>259</v>
      </c>
      <c r="E32" s="313"/>
      <c r="F32" s="20"/>
      <c r="G32" s="219"/>
      <c r="H32" s="219"/>
      <c r="I32" s="219"/>
    </row>
    <row r="33" spans="1:13" ht="18" customHeight="1" thickBot="1">
      <c r="A33" s="20"/>
      <c r="B33" s="20"/>
      <c r="C33" s="20"/>
      <c r="D33" s="20"/>
      <c r="E33" s="20"/>
      <c r="F33" s="20"/>
      <c r="G33" s="219"/>
      <c r="H33" s="219"/>
      <c r="I33" s="219"/>
    </row>
    <row r="34" spans="1:13" ht="18" customHeight="1" thickBot="1">
      <c r="A34" s="20"/>
      <c r="B34" s="134" t="s">
        <v>205</v>
      </c>
      <c r="C34" s="22"/>
      <c r="D34" s="22" t="s">
        <v>16</v>
      </c>
      <c r="E34" s="312" t="s">
        <v>212</v>
      </c>
      <c r="F34" s="313"/>
      <c r="G34" s="220" t="s">
        <v>16</v>
      </c>
      <c r="H34" s="221"/>
      <c r="I34" s="219"/>
      <c r="K34" s="134" t="s">
        <v>205</v>
      </c>
      <c r="L34" s="148"/>
      <c r="M34" s="82" t="s">
        <v>259</v>
      </c>
    </row>
    <row r="35" spans="1:13" ht="18" customHeight="1" thickBot="1">
      <c r="A35" s="20"/>
      <c r="B35" s="318" t="str">
        <f>CONCATENATE(A6,"_",B6)</f>
        <v>B11_André_SAFFRE</v>
      </c>
      <c r="C35" s="347"/>
      <c r="D35" s="40">
        <f>IF(E35+F35=0,0,IF(E35=F35,2,IF(E35&lt;F35,1,3)))</f>
        <v>3</v>
      </c>
      <c r="E35" s="24">
        <v>13</v>
      </c>
      <c r="F35" s="25">
        <v>0</v>
      </c>
      <c r="G35" s="46">
        <f>IF(E35+F35=0,0,IF(E35=F35,2,IF(E35&gt;F35,1,3)))</f>
        <v>1</v>
      </c>
      <c r="H35" s="348" t="str">
        <f>CONCATENATE(A8,"_",B8)</f>
        <v>B13__</v>
      </c>
      <c r="I35" s="319"/>
      <c r="K35" s="138" t="s">
        <v>292</v>
      </c>
      <c r="L35" s="112" t="s">
        <v>327</v>
      </c>
      <c r="M35" s="32" t="s">
        <v>286</v>
      </c>
    </row>
    <row r="36" spans="1:13" ht="18" customHeight="1" thickBot="1">
      <c r="A36" s="20"/>
      <c r="B36" s="41"/>
      <c r="C36" s="42"/>
      <c r="D36" s="43"/>
      <c r="E36" s="27"/>
      <c r="F36" s="27"/>
      <c r="G36" s="43"/>
      <c r="H36" s="42"/>
      <c r="I36" s="47"/>
      <c r="K36" s="141"/>
      <c r="L36" s="126"/>
      <c r="M36" s="142"/>
    </row>
    <row r="37" spans="1:13" ht="18" customHeight="1" thickBot="1">
      <c r="A37" s="20"/>
      <c r="B37" s="349" t="str">
        <f>CONCATENATE(A7,"_",B7)</f>
        <v>B12_Michel_JOUVE</v>
      </c>
      <c r="C37" s="350"/>
      <c r="D37" s="44">
        <f>IF(E37+F37=0,0,IF(E37=F37,2,IF(E37&lt;F37,1,3)))</f>
        <v>0</v>
      </c>
      <c r="E37" s="28"/>
      <c r="F37" s="28"/>
      <c r="G37" s="48">
        <f>IF(E37+F37=0,0,IF(E37=F37,2,IF(E37&gt;F37,1,3)))</f>
        <v>0</v>
      </c>
      <c r="H37" s="351" t="str">
        <f>CONCATENATE(A9,"_",B9)</f>
        <v>B14__</v>
      </c>
      <c r="I37" s="323"/>
      <c r="K37" s="139" t="s">
        <v>284</v>
      </c>
      <c r="L37" s="29" t="s">
        <v>327</v>
      </c>
      <c r="M37" s="33" t="s">
        <v>287</v>
      </c>
    </row>
    <row r="38" spans="1:13" ht="18" customHeight="1" thickBot="1">
      <c r="A38" s="20" t="s">
        <v>398</v>
      </c>
      <c r="B38" s="41"/>
      <c r="C38" s="42"/>
      <c r="D38" s="43"/>
      <c r="E38" s="27"/>
      <c r="F38" s="27"/>
      <c r="G38" s="43"/>
      <c r="H38" s="42"/>
      <c r="I38" s="47"/>
      <c r="K38" s="141"/>
      <c r="L38" s="126"/>
      <c r="M38" s="142"/>
    </row>
    <row r="39" spans="1:13" ht="18" customHeight="1" thickBot="1">
      <c r="A39" s="20"/>
      <c r="B39" s="326" t="str">
        <f>CONCATENATE(A12,"_",B12)</f>
        <v>B17__</v>
      </c>
      <c r="C39" s="327"/>
      <c r="D39" s="44">
        <f>IF(E39+F39=0,0,IF(E39=F39,2,IF(E39&lt;F39,1,3)))</f>
        <v>0</v>
      </c>
      <c r="E39" s="30"/>
      <c r="F39" s="30"/>
      <c r="G39" s="48">
        <f>IF(E39+F39=0,0,IF(E39=F39,2,IF(E39&gt;F39,1,3)))</f>
        <v>0</v>
      </c>
      <c r="H39" s="328" t="str">
        <f>CONCATENATE(A13,"_",B13)</f>
        <v>B18__</v>
      </c>
      <c r="I39" s="317"/>
      <c r="K39" s="139" t="s">
        <v>293</v>
      </c>
      <c r="L39" s="29" t="s">
        <v>327</v>
      </c>
      <c r="M39" s="33" t="s">
        <v>291</v>
      </c>
    </row>
    <row r="40" spans="1:13" ht="18" customHeight="1" thickBot="1">
      <c r="A40" s="20"/>
      <c r="B40" s="41"/>
      <c r="C40" s="42"/>
      <c r="D40" s="43"/>
      <c r="E40" s="27"/>
      <c r="F40" s="27"/>
      <c r="G40" s="43"/>
      <c r="H40" s="42"/>
      <c r="I40" s="47"/>
      <c r="K40" s="141"/>
      <c r="L40" s="126"/>
      <c r="M40" s="142"/>
    </row>
    <row r="41" spans="1:13" ht="18" customHeight="1" thickBot="1">
      <c r="A41" s="20"/>
      <c r="B41" s="326" t="str">
        <f>CONCATENATE(A11,"_",B11)</f>
        <v>B16__</v>
      </c>
      <c r="C41" s="327"/>
      <c r="D41" s="44">
        <f>IF(E41+F41=0,0,IF(E41=F41,2,IF(E41&lt;F41,1,3)))</f>
        <v>0</v>
      </c>
      <c r="E41" s="30"/>
      <c r="F41" s="30"/>
      <c r="G41" s="48">
        <f>IF(E41+F41=0,0,IF(E41=F41,2,IF(E41&gt;F41,1,3)))</f>
        <v>0</v>
      </c>
      <c r="H41" s="328" t="str">
        <f>CONCATENATE(A15,"_",B15)</f>
        <v>B20__</v>
      </c>
      <c r="I41" s="317"/>
      <c r="K41" s="139" t="s">
        <v>290</v>
      </c>
      <c r="L41" s="29" t="s">
        <v>327</v>
      </c>
      <c r="M41" s="33" t="s">
        <v>285</v>
      </c>
    </row>
    <row r="42" spans="1:13" ht="18" customHeight="1" thickBot="1">
      <c r="A42" s="20"/>
      <c r="B42" s="41"/>
      <c r="C42" s="42"/>
      <c r="D42" s="43"/>
      <c r="E42" s="27"/>
      <c r="F42" s="27"/>
      <c r="G42" s="43"/>
      <c r="H42" s="42"/>
      <c r="I42" s="47"/>
      <c r="K42" s="141"/>
      <c r="L42" s="126"/>
      <c r="M42" s="142"/>
    </row>
    <row r="43" spans="1:13" ht="18" customHeight="1" thickBot="1">
      <c r="A43" s="20"/>
      <c r="B43" s="328" t="str">
        <f>CONCATENATE(A10,"_",B10)</f>
        <v>B15__</v>
      </c>
      <c r="C43" s="329"/>
      <c r="D43" s="45">
        <f>IF(E43+F43=0,0,IF(E43=F43,2,IF(E43&lt;F43,1,3)))</f>
        <v>0</v>
      </c>
      <c r="E43" s="31"/>
      <c r="F43" s="31"/>
      <c r="G43" s="49">
        <f>IF(E43+F43=0,0,IF(E43=F43,2,IF(E43&gt;F43,1,3)))</f>
        <v>0</v>
      </c>
      <c r="H43" s="328" t="str">
        <f>CONCATENATE(A14,"_",B14)</f>
        <v>B19__</v>
      </c>
      <c r="I43" s="317"/>
      <c r="K43" s="140" t="s">
        <v>289</v>
      </c>
      <c r="L43" s="115" t="s">
        <v>327</v>
      </c>
      <c r="M43" s="34" t="s">
        <v>283</v>
      </c>
    </row>
    <row r="44" spans="1:13" ht="18" customHeight="1">
      <c r="A44" s="20"/>
      <c r="B44" s="20"/>
      <c r="C44" s="20"/>
      <c r="D44" s="20"/>
      <c r="E44" s="20"/>
      <c r="F44" s="20"/>
      <c r="G44" s="219"/>
      <c r="H44" s="219"/>
      <c r="I44" s="219"/>
    </row>
    <row r="45" spans="1:13" ht="18" customHeight="1" thickBot="1">
      <c r="A45" s="20"/>
      <c r="B45" s="20"/>
      <c r="C45" s="20"/>
      <c r="D45" s="20"/>
      <c r="E45" s="20"/>
      <c r="F45" s="20"/>
      <c r="G45" s="219"/>
      <c r="H45" s="219"/>
      <c r="I45" s="219"/>
    </row>
    <row r="46" spans="1:13" ht="18" customHeight="1" thickBot="1">
      <c r="A46" s="20"/>
      <c r="B46" s="20"/>
      <c r="C46" s="20"/>
      <c r="D46" s="312" t="s">
        <v>263</v>
      </c>
      <c r="E46" s="313"/>
      <c r="F46" s="20"/>
      <c r="G46" s="219"/>
      <c r="H46" s="222"/>
      <c r="I46" s="222"/>
    </row>
    <row r="47" spans="1:13" ht="18" customHeight="1" thickBot="1">
      <c r="A47" s="20"/>
      <c r="B47" s="20"/>
      <c r="C47" s="20"/>
      <c r="D47" s="20"/>
      <c r="E47" s="20"/>
      <c r="F47" s="20"/>
      <c r="G47" s="219"/>
      <c r="H47" s="219"/>
      <c r="I47" s="219"/>
    </row>
    <row r="48" spans="1:13" ht="18" customHeight="1" thickBot="1">
      <c r="A48" s="20"/>
      <c r="B48" s="134" t="s">
        <v>205</v>
      </c>
      <c r="C48" s="22"/>
      <c r="D48" s="22" t="s">
        <v>16</v>
      </c>
      <c r="E48" s="312" t="s">
        <v>212</v>
      </c>
      <c r="F48" s="313"/>
      <c r="G48" s="220" t="s">
        <v>16</v>
      </c>
      <c r="H48" s="221"/>
      <c r="I48" s="219"/>
      <c r="K48" s="134" t="s">
        <v>205</v>
      </c>
      <c r="L48" s="148"/>
      <c r="M48" s="82" t="s">
        <v>263</v>
      </c>
    </row>
    <row r="49" spans="1:13" ht="18" customHeight="1" thickBot="1">
      <c r="A49" s="20"/>
      <c r="B49" s="318" t="str">
        <f>CONCATENATE(A6,"_",B6)</f>
        <v>B11_André_SAFFRE</v>
      </c>
      <c r="C49" s="319"/>
      <c r="D49" s="66">
        <f>IF(E49+F49=0,0,IF(E49=F49,2,IF(E49&lt;F49,1,3)))</f>
        <v>3</v>
      </c>
      <c r="E49" s="54">
        <v>13</v>
      </c>
      <c r="F49" s="55">
        <v>0</v>
      </c>
      <c r="G49" s="53">
        <f>IF(E49+F49=0,0,IF(E49=F49,2,IF(E49&gt;F49,1,3)))</f>
        <v>1</v>
      </c>
      <c r="H49" s="318" t="str">
        <f>CONCATENATE(A9,"_",B9)</f>
        <v>B14__</v>
      </c>
      <c r="I49" s="319"/>
      <c r="K49" s="138" t="s">
        <v>292</v>
      </c>
      <c r="L49" s="112" t="s">
        <v>327</v>
      </c>
      <c r="M49" s="32" t="s">
        <v>287</v>
      </c>
    </row>
    <row r="50" spans="1:13" ht="18" customHeight="1" thickBot="1">
      <c r="A50" s="20"/>
      <c r="B50" s="41"/>
      <c r="C50" s="69"/>
      <c r="D50" s="43"/>
      <c r="E50" s="56"/>
      <c r="F50" s="57"/>
      <c r="G50" s="43"/>
      <c r="H50" s="41"/>
      <c r="I50" s="47"/>
      <c r="K50" s="141"/>
      <c r="L50" s="126"/>
      <c r="M50" s="142"/>
    </row>
    <row r="51" spans="1:13" ht="18" customHeight="1" thickBot="1">
      <c r="A51" s="20"/>
      <c r="B51" s="320" t="str">
        <f>CONCATENATE(A7,"_",B7)</f>
        <v>B12_Michel_JOUVE</v>
      </c>
      <c r="C51" s="321"/>
      <c r="D51" s="67">
        <f>IF(E51+F51=0,0,IF(E51=F51,2,IF(E51&lt;F51,1,3)))</f>
        <v>0</v>
      </c>
      <c r="E51" s="58"/>
      <c r="F51" s="59"/>
      <c r="G51" s="70">
        <f>IF(E51+F51=0,0,IF(E51=F51,2,IF(E51&gt;F51,1,3)))</f>
        <v>0</v>
      </c>
      <c r="H51" s="322" t="str">
        <f>CONCATENATE(A10,"_",B10)</f>
        <v>B15__</v>
      </c>
      <c r="I51" s="323"/>
      <c r="K51" s="139" t="s">
        <v>284</v>
      </c>
      <c r="L51" s="29" t="s">
        <v>327</v>
      </c>
      <c r="M51" s="33" t="s">
        <v>289</v>
      </c>
    </row>
    <row r="52" spans="1:13" ht="18" customHeight="1" thickBot="1">
      <c r="A52" s="20" t="s">
        <v>398</v>
      </c>
      <c r="B52" s="41"/>
      <c r="C52" s="69"/>
      <c r="D52" s="43"/>
      <c r="E52" s="56"/>
      <c r="F52" s="57"/>
      <c r="G52" s="43"/>
      <c r="H52" s="41"/>
      <c r="I52" s="47"/>
      <c r="K52" s="141"/>
      <c r="L52" s="126"/>
      <c r="M52" s="142"/>
    </row>
    <row r="53" spans="1:13" ht="18" customHeight="1" thickBot="1">
      <c r="A53" s="20"/>
      <c r="B53" s="314" t="str">
        <f>CONCATENATE(A8,"_",B8)</f>
        <v>B13__</v>
      </c>
      <c r="C53" s="315"/>
      <c r="D53" s="67">
        <f>IF(E53+F53=0,0,IF(E53=F53,2,IF(E53&lt;F53,1,3)))</f>
        <v>0</v>
      </c>
      <c r="E53" s="62"/>
      <c r="F53" s="63"/>
      <c r="G53" s="70">
        <f>IF(E53+F53=0,0,IF(E53=F53,2,IF(E53&gt;F53,1,3)))</f>
        <v>0</v>
      </c>
      <c r="H53" s="316" t="str">
        <f>CONCATENATE(A11,"_",B11)</f>
        <v>B16__</v>
      </c>
      <c r="I53" s="317"/>
      <c r="K53" s="139" t="s">
        <v>286</v>
      </c>
      <c r="L53" s="29" t="s">
        <v>327</v>
      </c>
      <c r="M53" s="33" t="s">
        <v>290</v>
      </c>
    </row>
    <row r="54" spans="1:13" ht="18" customHeight="1" thickBot="1">
      <c r="A54" s="20"/>
      <c r="B54" s="41"/>
      <c r="C54" s="69"/>
      <c r="D54" s="43"/>
      <c r="E54" s="56"/>
      <c r="F54" s="57"/>
      <c r="G54" s="43"/>
      <c r="H54" s="41"/>
      <c r="I54" s="47"/>
      <c r="K54" s="141"/>
      <c r="L54" s="126"/>
      <c r="M54" s="142"/>
    </row>
    <row r="55" spans="1:13" ht="18" customHeight="1" thickBot="1">
      <c r="A55" s="20"/>
      <c r="B55" s="314" t="str">
        <f>CONCATENATE(A12,"_",B12)</f>
        <v>B17__</v>
      </c>
      <c r="C55" s="315"/>
      <c r="D55" s="67">
        <f>IF(E55+F55=0,0,IF(E55=F55,2,IF(E55&lt;F55,1,3)))</f>
        <v>0</v>
      </c>
      <c r="E55" s="62"/>
      <c r="F55" s="63"/>
      <c r="G55" s="70">
        <f>IF(E55+F55=0,0,IF(E55=F55,2,IF(E55&gt;F55,1,3)))</f>
        <v>0</v>
      </c>
      <c r="H55" s="316" t="str">
        <f>CONCATENATE(A15,"_",B15)</f>
        <v>B20__</v>
      </c>
      <c r="I55" s="317"/>
      <c r="K55" s="139" t="s">
        <v>293</v>
      </c>
      <c r="L55" s="29" t="s">
        <v>327</v>
      </c>
      <c r="M55" s="33" t="s">
        <v>285</v>
      </c>
    </row>
    <row r="56" spans="1:13" ht="18" customHeight="1" thickBot="1">
      <c r="A56" s="20"/>
      <c r="B56" s="41"/>
      <c r="C56" s="69"/>
      <c r="D56" s="43"/>
      <c r="E56" s="56"/>
      <c r="F56" s="57"/>
      <c r="G56" s="43"/>
      <c r="H56" s="41"/>
      <c r="I56" s="47"/>
      <c r="K56" s="141"/>
      <c r="L56" s="126"/>
      <c r="M56" s="142"/>
    </row>
    <row r="57" spans="1:13" ht="18" customHeight="1" thickBot="1">
      <c r="A57" s="20"/>
      <c r="B57" s="316" t="str">
        <f>CONCATENATE(A13,"_",B13)</f>
        <v>B18__</v>
      </c>
      <c r="C57" s="317"/>
      <c r="D57" s="68">
        <f>IF(E57+F57=0,0,IF(E57=F57,2,IF(E57&lt;F57,1,3)))</f>
        <v>0</v>
      </c>
      <c r="E57" s="64"/>
      <c r="F57" s="65"/>
      <c r="G57" s="71">
        <f>IF(E57+F57=0,0,IF(E57=F57,2,IF(E57&gt;F57,1,3)))</f>
        <v>0</v>
      </c>
      <c r="H57" s="316" t="str">
        <f>CONCATENATE(A14,"_",B14)</f>
        <v>B19__</v>
      </c>
      <c r="I57" s="317"/>
      <c r="K57" s="140" t="s">
        <v>291</v>
      </c>
      <c r="L57" s="115" t="s">
        <v>327</v>
      </c>
      <c r="M57" s="34" t="s">
        <v>283</v>
      </c>
    </row>
    <row r="58" spans="1:13" ht="18" customHeight="1">
      <c r="A58" s="20"/>
      <c r="B58" s="218"/>
      <c r="C58" s="218"/>
      <c r="D58" s="209"/>
      <c r="E58" s="75"/>
      <c r="F58" s="75"/>
      <c r="G58" s="73"/>
      <c r="H58" s="72"/>
      <c r="I58" s="72"/>
      <c r="K58" s="74"/>
      <c r="L58" s="74"/>
      <c r="M58" s="74"/>
    </row>
    <row r="59" spans="1:13" ht="18" customHeight="1" thickBot="1">
      <c r="A59" s="20"/>
      <c r="B59" s="20"/>
      <c r="C59" s="20"/>
      <c r="D59" s="20"/>
      <c r="E59" s="20"/>
      <c r="F59" s="20"/>
      <c r="G59" s="219"/>
      <c r="H59" s="219"/>
      <c r="I59" s="219"/>
    </row>
    <row r="60" spans="1:13" ht="18" customHeight="1" thickBot="1">
      <c r="A60" s="20"/>
      <c r="B60" s="20"/>
      <c r="C60" s="20"/>
      <c r="D60" s="312" t="s">
        <v>261</v>
      </c>
      <c r="E60" s="313"/>
      <c r="F60" s="20"/>
      <c r="G60" s="219"/>
      <c r="H60" s="222"/>
      <c r="I60" s="222"/>
    </row>
    <row r="61" spans="1:13" ht="18" customHeight="1" thickBot="1">
      <c r="A61" s="20"/>
      <c r="B61" s="20"/>
      <c r="C61" s="20"/>
      <c r="D61" s="20"/>
      <c r="E61" s="20"/>
      <c r="F61" s="20"/>
      <c r="G61" s="219"/>
      <c r="H61" s="219"/>
      <c r="I61" s="219"/>
    </row>
    <row r="62" spans="1:13" ht="18" customHeight="1" thickBot="1">
      <c r="A62" s="20"/>
      <c r="B62" s="134" t="s">
        <v>205</v>
      </c>
      <c r="C62" s="22"/>
      <c r="D62" s="22" t="s">
        <v>16</v>
      </c>
      <c r="E62" s="312" t="s">
        <v>212</v>
      </c>
      <c r="F62" s="313"/>
      <c r="G62" s="220" t="s">
        <v>16</v>
      </c>
      <c r="H62" s="221"/>
      <c r="I62" s="219"/>
      <c r="K62" s="134" t="s">
        <v>205</v>
      </c>
      <c r="L62" s="148"/>
      <c r="M62" s="82" t="s">
        <v>261</v>
      </c>
    </row>
    <row r="63" spans="1:13" ht="18" customHeight="1" thickBot="1">
      <c r="A63" s="20"/>
      <c r="B63" s="318" t="str">
        <f>CONCATENATE(A6,"_",B6)</f>
        <v>B11_André_SAFFRE</v>
      </c>
      <c r="C63" s="319"/>
      <c r="D63" s="66">
        <f>IF(E63+F63=0,0,IF(E63=F63,2,IF(E63&lt;F63,1,3)))</f>
        <v>3</v>
      </c>
      <c r="E63" s="54">
        <v>13</v>
      </c>
      <c r="F63" s="55">
        <v>0</v>
      </c>
      <c r="G63" s="53">
        <f>IF(E63+F63=0,0,IF(E63=F63,2,IF(E63&gt;F63,1,3)))</f>
        <v>1</v>
      </c>
      <c r="H63" s="318" t="str">
        <f>CONCATENATE(A10,"_",B10)</f>
        <v>B15__</v>
      </c>
      <c r="I63" s="319"/>
      <c r="K63" s="138" t="s">
        <v>292</v>
      </c>
      <c r="L63" s="112" t="s">
        <v>327</v>
      </c>
      <c r="M63" s="32" t="s">
        <v>289</v>
      </c>
    </row>
    <row r="64" spans="1:13" ht="18" customHeight="1" thickBot="1">
      <c r="A64" s="20"/>
      <c r="B64" s="41"/>
      <c r="C64" s="69"/>
      <c r="D64" s="43"/>
      <c r="E64" s="56"/>
      <c r="F64" s="57"/>
      <c r="G64" s="43"/>
      <c r="H64" s="41"/>
      <c r="I64" s="47"/>
      <c r="K64" s="141"/>
      <c r="L64" s="126"/>
      <c r="M64" s="142"/>
    </row>
    <row r="65" spans="1:13" ht="18" customHeight="1" thickBot="1">
      <c r="A65" s="20"/>
      <c r="B65" s="320" t="str">
        <f>CONCATENATE(A7,"_",B7)</f>
        <v>B12_Michel_JOUVE</v>
      </c>
      <c r="C65" s="321"/>
      <c r="D65" s="67">
        <f>IF(E65+F65=0,0,IF(E65=F65,2,IF(E65&lt;F65,1,3)))</f>
        <v>0</v>
      </c>
      <c r="E65" s="58"/>
      <c r="F65" s="59"/>
      <c r="G65" s="70">
        <f>IF(E65+F65=0,0,IF(E65=F65,2,IF(E65&gt;F65,1,3)))</f>
        <v>0</v>
      </c>
      <c r="H65" s="322" t="str">
        <f>CONCATENATE(A11,"_",B11)</f>
        <v>B16__</v>
      </c>
      <c r="I65" s="323"/>
      <c r="K65" s="139" t="s">
        <v>284</v>
      </c>
      <c r="L65" s="29" t="s">
        <v>327</v>
      </c>
      <c r="M65" s="33" t="s">
        <v>290</v>
      </c>
    </row>
    <row r="66" spans="1:13" ht="18" customHeight="1" thickBot="1">
      <c r="A66" s="20" t="s">
        <v>398</v>
      </c>
      <c r="B66" s="41"/>
      <c r="C66" s="69"/>
      <c r="D66" s="43"/>
      <c r="E66" s="56"/>
      <c r="F66" s="57"/>
      <c r="G66" s="43"/>
      <c r="H66" s="41"/>
      <c r="I66" s="47"/>
      <c r="K66" s="141"/>
      <c r="L66" s="126"/>
      <c r="M66" s="142"/>
    </row>
    <row r="67" spans="1:13" ht="18" customHeight="1" thickBot="1">
      <c r="A67" s="20"/>
      <c r="B67" s="314" t="str">
        <f>CONCATENATE(A8,"_",B8)</f>
        <v>B13__</v>
      </c>
      <c r="C67" s="315"/>
      <c r="D67" s="67">
        <f>IF(E67+F67=0,0,IF(E67=F67,2,IF(E67&lt;F67,1,3)))</f>
        <v>0</v>
      </c>
      <c r="E67" s="62"/>
      <c r="F67" s="63"/>
      <c r="G67" s="70">
        <f>IF(E67+F67=0,0,IF(E67=F67,2,IF(E67&gt;F67,1,3)))</f>
        <v>0</v>
      </c>
      <c r="H67" s="316" t="str">
        <f>CONCATENATE(A12,"_",B12)</f>
        <v>B17__</v>
      </c>
      <c r="I67" s="317"/>
      <c r="K67" s="139" t="s">
        <v>286</v>
      </c>
      <c r="L67" s="29" t="s">
        <v>327</v>
      </c>
      <c r="M67" s="33" t="s">
        <v>293</v>
      </c>
    </row>
    <row r="68" spans="1:13" ht="18" customHeight="1" thickBot="1">
      <c r="A68" s="20"/>
      <c r="B68" s="41"/>
      <c r="C68" s="69"/>
      <c r="D68" s="43"/>
      <c r="E68" s="56"/>
      <c r="F68" s="57"/>
      <c r="G68" s="43"/>
      <c r="H68" s="41"/>
      <c r="I68" s="47"/>
      <c r="K68" s="141"/>
      <c r="L68" s="126"/>
      <c r="M68" s="142"/>
    </row>
    <row r="69" spans="1:13" ht="18" customHeight="1" thickBot="1">
      <c r="A69" s="20"/>
      <c r="B69" s="314" t="str">
        <f>CONCATENATE(A9,"_",B9)</f>
        <v>B14__</v>
      </c>
      <c r="C69" s="315"/>
      <c r="D69" s="67">
        <f>IF(E69+F69=0,0,IF(E69=F69,2,IF(E69&lt;F69,1,3)))</f>
        <v>0</v>
      </c>
      <c r="E69" s="62"/>
      <c r="F69" s="63"/>
      <c r="G69" s="70">
        <f>IF(E69+F69=0,0,IF(E69=F69,2,IF(E69&gt;F69,1,3)))</f>
        <v>0</v>
      </c>
      <c r="H69" s="316" t="str">
        <f>CONCATENATE(A13,"_",B13)</f>
        <v>B18__</v>
      </c>
      <c r="I69" s="317"/>
      <c r="K69" s="139" t="s">
        <v>287</v>
      </c>
      <c r="L69" s="29" t="s">
        <v>327</v>
      </c>
      <c r="M69" s="33" t="s">
        <v>291</v>
      </c>
    </row>
    <row r="70" spans="1:13" ht="18" customHeight="1" thickBot="1">
      <c r="A70" s="20"/>
      <c r="B70" s="41"/>
      <c r="C70" s="69"/>
      <c r="D70" s="43"/>
      <c r="E70" s="56"/>
      <c r="F70" s="57"/>
      <c r="G70" s="43"/>
      <c r="H70" s="41"/>
      <c r="I70" s="47"/>
      <c r="K70" s="141"/>
      <c r="L70" s="126"/>
      <c r="M70" s="142"/>
    </row>
    <row r="71" spans="1:13" ht="18" customHeight="1" thickBot="1">
      <c r="A71" s="20"/>
      <c r="B71" s="316" t="str">
        <f>CONCATENATE(A14,"_",B14)</f>
        <v>B19__</v>
      </c>
      <c r="C71" s="317"/>
      <c r="D71" s="68">
        <f>IF(E71+F71=0,0,IF(E71=F71,2,IF(E71&lt;F71,1,3)))</f>
        <v>0</v>
      </c>
      <c r="E71" s="64"/>
      <c r="F71" s="65"/>
      <c r="G71" s="71">
        <f>IF(E71+F71=0,0,IF(E71=F71,2,IF(E71&gt;F71,1,3)))</f>
        <v>0</v>
      </c>
      <c r="H71" s="316" t="str">
        <f>CONCATENATE(A15,"_",B15)</f>
        <v>B20__</v>
      </c>
      <c r="I71" s="317"/>
      <c r="K71" s="140" t="s">
        <v>283</v>
      </c>
      <c r="L71" s="115" t="s">
        <v>327</v>
      </c>
      <c r="M71" s="34" t="s">
        <v>285</v>
      </c>
    </row>
    <row r="72" spans="1:13" ht="18" customHeight="1">
      <c r="A72" s="20"/>
      <c r="B72" s="20"/>
      <c r="C72" s="20"/>
      <c r="D72" s="20"/>
      <c r="E72" s="20"/>
      <c r="F72" s="20"/>
      <c r="G72" s="219"/>
      <c r="H72" s="219"/>
      <c r="I72" s="219"/>
    </row>
    <row r="73" spans="1:13" ht="18" customHeight="1" thickBot="1">
      <c r="A73" s="20"/>
      <c r="B73" s="20"/>
      <c r="C73" s="20"/>
      <c r="D73" s="20"/>
      <c r="E73" s="20"/>
      <c r="F73" s="20"/>
      <c r="G73" s="219"/>
      <c r="H73" s="219"/>
      <c r="I73" s="219"/>
    </row>
    <row r="74" spans="1:13" ht="18" customHeight="1" thickBot="1">
      <c r="A74" s="20"/>
      <c r="B74" s="20"/>
      <c r="C74" s="20"/>
      <c r="D74" s="312" t="s">
        <v>262</v>
      </c>
      <c r="E74" s="313"/>
      <c r="F74" s="20"/>
      <c r="G74" s="219"/>
      <c r="H74" s="222"/>
      <c r="I74" s="222"/>
    </row>
    <row r="75" spans="1:13" ht="18" customHeight="1" thickBot="1">
      <c r="A75" s="20"/>
      <c r="B75" s="20"/>
      <c r="C75" s="20"/>
      <c r="D75" s="20"/>
      <c r="E75" s="20"/>
      <c r="F75" s="20"/>
      <c r="G75" s="219"/>
      <c r="H75" s="219"/>
      <c r="I75" s="219"/>
    </row>
    <row r="76" spans="1:13" ht="18" customHeight="1" thickBot="1">
      <c r="A76" s="20"/>
      <c r="B76" s="134" t="s">
        <v>205</v>
      </c>
      <c r="C76" s="22"/>
      <c r="D76" s="22" t="s">
        <v>16</v>
      </c>
      <c r="E76" s="312" t="s">
        <v>212</v>
      </c>
      <c r="F76" s="313"/>
      <c r="G76" s="220" t="s">
        <v>16</v>
      </c>
      <c r="H76" s="221"/>
      <c r="I76" s="219"/>
      <c r="K76" s="134" t="s">
        <v>205</v>
      </c>
      <c r="L76" s="148"/>
      <c r="M76" s="147" t="s">
        <v>262</v>
      </c>
    </row>
    <row r="77" spans="1:13" ht="18" customHeight="1" thickBot="1">
      <c r="A77" s="20"/>
      <c r="B77" s="318" t="str">
        <f>CONCATENATE(A6,"_",B6)</f>
        <v>B11_André_SAFFRE</v>
      </c>
      <c r="C77" s="319"/>
      <c r="D77" s="66">
        <f>IF(E77+F77=0,0,IF(E77=F77,2,IF(E77&lt;F77,1,3)))</f>
        <v>3</v>
      </c>
      <c r="E77" s="54">
        <v>13</v>
      </c>
      <c r="F77" s="55">
        <v>0</v>
      </c>
      <c r="G77" s="53">
        <f>IF(E77+F77=0,0,IF(E77=F77,2,IF(E77&gt;F77,1,3)))</f>
        <v>1</v>
      </c>
      <c r="H77" s="318" t="str">
        <f>CONCATENATE(A11,"_",B11)</f>
        <v>B16__</v>
      </c>
      <c r="I77" s="319"/>
      <c r="K77" s="138" t="s">
        <v>292</v>
      </c>
      <c r="L77" s="112" t="s">
        <v>327</v>
      </c>
      <c r="M77" s="32" t="s">
        <v>290</v>
      </c>
    </row>
    <row r="78" spans="1:13" ht="18" customHeight="1" thickBot="1">
      <c r="A78" s="20"/>
      <c r="B78" s="41"/>
      <c r="C78" s="69"/>
      <c r="D78" s="43"/>
      <c r="E78" s="56"/>
      <c r="F78" s="57"/>
      <c r="G78" s="43"/>
      <c r="H78" s="41"/>
      <c r="I78" s="47"/>
      <c r="K78" s="141"/>
      <c r="L78" s="126"/>
      <c r="M78" s="142"/>
    </row>
    <row r="79" spans="1:13" ht="18" customHeight="1" thickBot="1">
      <c r="A79" s="20"/>
      <c r="B79" s="320" t="str">
        <f>CONCATENATE(A7,"_",B7)</f>
        <v>B12_Michel_JOUVE</v>
      </c>
      <c r="C79" s="321"/>
      <c r="D79" s="67">
        <f>IF(E79+F79=0,0,IF(E79=F79,2,IF(E79&lt;F79,1,3)))</f>
        <v>0</v>
      </c>
      <c r="E79" s="58"/>
      <c r="F79" s="59"/>
      <c r="G79" s="70">
        <f>IF(E79+F79=0,0,IF(E79=F79,2,IF(E79&gt;F79,1,3)))</f>
        <v>0</v>
      </c>
      <c r="H79" s="322" t="str">
        <f>CONCATENATE(A12,"_",B12)</f>
        <v>B17__</v>
      </c>
      <c r="I79" s="323"/>
      <c r="K79" s="139" t="s">
        <v>284</v>
      </c>
      <c r="L79" s="29" t="s">
        <v>327</v>
      </c>
      <c r="M79" s="33" t="s">
        <v>293</v>
      </c>
    </row>
    <row r="80" spans="1:13" ht="18" customHeight="1" thickBot="1">
      <c r="A80" s="20"/>
      <c r="B80" s="41"/>
      <c r="C80" s="69"/>
      <c r="D80" s="43"/>
      <c r="E80" s="56"/>
      <c r="F80" s="57"/>
      <c r="G80" s="43"/>
      <c r="H80" s="41"/>
      <c r="I80" s="47"/>
      <c r="K80" s="141"/>
      <c r="L80" s="126"/>
      <c r="M80" s="142"/>
    </row>
    <row r="81" spans="1:13" ht="18" customHeight="1" thickBot="1">
      <c r="A81" s="20" t="s">
        <v>398</v>
      </c>
      <c r="B81" s="314" t="str">
        <f>CONCATENATE(A8,"_",B8)</f>
        <v>B13__</v>
      </c>
      <c r="C81" s="315"/>
      <c r="D81" s="67">
        <f>IF(E81+F81=0,0,IF(E81=F81,2,IF(E81&lt;F81,1,3)))</f>
        <v>0</v>
      </c>
      <c r="E81" s="62"/>
      <c r="F81" s="63"/>
      <c r="G81" s="70">
        <f>IF(E81+F81=0,0,IF(E81=F81,2,IF(E81&gt;F81,1,3)))</f>
        <v>0</v>
      </c>
      <c r="H81" s="316" t="str">
        <f>CONCATENATE(A13,"_",B13)</f>
        <v>B18__</v>
      </c>
      <c r="I81" s="317"/>
      <c r="K81" s="139" t="s">
        <v>286</v>
      </c>
      <c r="L81" s="29" t="s">
        <v>327</v>
      </c>
      <c r="M81" s="33" t="s">
        <v>291</v>
      </c>
    </row>
    <row r="82" spans="1:13" ht="18" customHeight="1" thickBot="1">
      <c r="A82" s="20"/>
      <c r="B82" s="41"/>
      <c r="C82" s="69"/>
      <c r="D82" s="43"/>
      <c r="E82" s="56"/>
      <c r="F82" s="57"/>
      <c r="G82" s="43"/>
      <c r="H82" s="41"/>
      <c r="I82" s="47"/>
      <c r="K82" s="141"/>
      <c r="L82" s="126"/>
      <c r="M82" s="142"/>
    </row>
    <row r="83" spans="1:13" ht="18" customHeight="1" thickBot="1">
      <c r="A83" s="20"/>
      <c r="B83" s="314" t="str">
        <f>CONCATENATE(A9,"_",B9)</f>
        <v>B14__</v>
      </c>
      <c r="C83" s="315"/>
      <c r="D83" s="67">
        <f>IF(E83+F83=0,0,IF(E83=F83,2,IF(E83&lt;F83,1,3)))</f>
        <v>0</v>
      </c>
      <c r="E83" s="62"/>
      <c r="F83" s="63"/>
      <c r="G83" s="70">
        <f>IF(E83+F83=0,0,IF(E83=F83,2,IF(E83&gt;F83,1,3)))</f>
        <v>0</v>
      </c>
      <c r="H83" s="316" t="str">
        <f>CONCATENATE(A14,"_",B14)</f>
        <v>B19__</v>
      </c>
      <c r="I83" s="317"/>
      <c r="K83" s="139" t="s">
        <v>287</v>
      </c>
      <c r="L83" s="29" t="s">
        <v>327</v>
      </c>
      <c r="M83" s="33" t="s">
        <v>283</v>
      </c>
    </row>
    <row r="84" spans="1:13" ht="18" customHeight="1" thickBot="1">
      <c r="A84" s="20"/>
      <c r="B84" s="41"/>
      <c r="C84" s="69"/>
      <c r="D84" s="43"/>
      <c r="E84" s="56"/>
      <c r="F84" s="57"/>
      <c r="G84" s="43"/>
      <c r="H84" s="41"/>
      <c r="I84" s="47"/>
      <c r="K84" s="141"/>
      <c r="L84" s="126"/>
      <c r="M84" s="142"/>
    </row>
    <row r="85" spans="1:13" ht="18" customHeight="1" thickBot="1">
      <c r="A85" s="20"/>
      <c r="B85" s="316" t="str">
        <f>CONCATENATE(A10,"_",B10)</f>
        <v>B15__</v>
      </c>
      <c r="C85" s="317"/>
      <c r="D85" s="68">
        <f>IF(E85+F85=0,0,IF(E85=F85,2,IF(E85&lt;F85,1,3)))</f>
        <v>0</v>
      </c>
      <c r="E85" s="64"/>
      <c r="F85" s="65"/>
      <c r="G85" s="71">
        <f>IF(E85+F85=0,0,IF(E85=F85,2,IF(E85&gt;F85,1,3)))</f>
        <v>0</v>
      </c>
      <c r="H85" s="316" t="str">
        <f>CONCATENATE(A15,"_",B15)</f>
        <v>B20__</v>
      </c>
      <c r="I85" s="317"/>
      <c r="K85" s="140" t="s">
        <v>289</v>
      </c>
      <c r="L85" s="115" t="s">
        <v>327</v>
      </c>
      <c r="M85" s="34" t="s">
        <v>285</v>
      </c>
    </row>
    <row r="86" spans="1:13" ht="18" customHeight="1">
      <c r="A86" s="20"/>
      <c r="B86" s="20"/>
      <c r="C86" s="20"/>
      <c r="D86" s="20"/>
      <c r="E86" s="20"/>
      <c r="F86" s="20"/>
      <c r="G86" s="219"/>
      <c r="H86" s="219"/>
      <c r="I86" s="222"/>
    </row>
    <row r="87" spans="1:13" ht="18" customHeight="1" thickBot="1">
      <c r="A87" s="20"/>
      <c r="B87" s="20"/>
      <c r="C87" s="20"/>
      <c r="D87" s="20"/>
      <c r="E87" s="20"/>
      <c r="F87" s="20"/>
      <c r="G87" s="219"/>
      <c r="H87" s="219"/>
      <c r="I87" s="222"/>
    </row>
    <row r="88" spans="1:13" ht="18" customHeight="1" thickBot="1">
      <c r="A88" s="20"/>
      <c r="B88" s="20"/>
      <c r="C88" s="20"/>
      <c r="D88" s="312" t="s">
        <v>264</v>
      </c>
      <c r="E88" s="313"/>
      <c r="F88" s="20"/>
      <c r="G88" s="219"/>
      <c r="H88" s="222"/>
      <c r="I88" s="222"/>
    </row>
    <row r="89" spans="1:13" ht="18" customHeight="1" thickBot="1">
      <c r="A89" s="20"/>
      <c r="B89" s="20"/>
      <c r="C89" s="20"/>
      <c r="D89" s="20"/>
      <c r="E89" s="20"/>
      <c r="F89" s="20"/>
      <c r="G89" s="219"/>
      <c r="H89" s="219"/>
      <c r="I89" s="222"/>
    </row>
    <row r="90" spans="1:13" ht="18" customHeight="1" thickBot="1">
      <c r="A90" s="20"/>
      <c r="B90" s="134" t="s">
        <v>205</v>
      </c>
      <c r="C90" s="22"/>
      <c r="D90" s="22" t="s">
        <v>16</v>
      </c>
      <c r="E90" s="312" t="s">
        <v>212</v>
      </c>
      <c r="F90" s="313"/>
      <c r="G90" s="220" t="s">
        <v>16</v>
      </c>
      <c r="H90" s="221"/>
      <c r="I90" s="219"/>
      <c r="K90" s="134" t="s">
        <v>205</v>
      </c>
      <c r="L90" s="148"/>
      <c r="M90" s="147" t="s">
        <v>264</v>
      </c>
    </row>
    <row r="91" spans="1:13" ht="18" customHeight="1" thickBot="1">
      <c r="A91" s="20"/>
      <c r="B91" s="318" t="str">
        <f>CONCATENATE(A6,"_",B6)</f>
        <v>B11_André_SAFFRE</v>
      </c>
      <c r="C91" s="319"/>
      <c r="D91" s="66">
        <f>IF(E91+F91=0,0,IF(E91=F91,2,IF(E91&lt;F91,1,3)))</f>
        <v>3</v>
      </c>
      <c r="E91" s="54">
        <v>13</v>
      </c>
      <c r="F91" s="55">
        <v>0</v>
      </c>
      <c r="G91" s="53">
        <f>IF(E91+F91=0,0,IF(E91=F91,2,IF(E91&gt;F91,1,3)))</f>
        <v>1</v>
      </c>
      <c r="H91" s="318" t="str">
        <f>CONCATENATE(A12,"_",B12)</f>
        <v>B17__</v>
      </c>
      <c r="I91" s="319"/>
      <c r="K91" s="138" t="s">
        <v>292</v>
      </c>
      <c r="L91" s="112" t="s">
        <v>327</v>
      </c>
      <c r="M91" s="32" t="s">
        <v>293</v>
      </c>
    </row>
    <row r="92" spans="1:13" ht="18" customHeight="1" thickBot="1">
      <c r="A92" s="20"/>
      <c r="B92" s="41"/>
      <c r="C92" s="69"/>
      <c r="D92" s="43"/>
      <c r="E92" s="56"/>
      <c r="F92" s="57"/>
      <c r="G92" s="43"/>
      <c r="H92" s="41"/>
      <c r="I92" s="47"/>
      <c r="K92" s="141"/>
      <c r="L92" s="126"/>
      <c r="M92" s="142"/>
    </row>
    <row r="93" spans="1:13" ht="18" customHeight="1" thickBot="1">
      <c r="A93" s="20"/>
      <c r="B93" s="320" t="str">
        <f>CONCATENATE(A7,"_",B7)</f>
        <v>B12_Michel_JOUVE</v>
      </c>
      <c r="C93" s="321"/>
      <c r="D93" s="67">
        <f>IF(E93+F93=0,0,IF(E93=F93,2,IF(E93&lt;F93,1,3)))</f>
        <v>0</v>
      </c>
      <c r="E93" s="58"/>
      <c r="F93" s="59"/>
      <c r="G93" s="70">
        <f>IF(E93+F93=0,0,IF(E93=F93,2,IF(E93&gt;F93,1,3)))</f>
        <v>0</v>
      </c>
      <c r="H93" s="322" t="str">
        <f>CONCATENATE(A13,"_",B13)</f>
        <v>B18__</v>
      </c>
      <c r="I93" s="323"/>
      <c r="K93" s="139" t="s">
        <v>284</v>
      </c>
      <c r="L93" s="29" t="s">
        <v>327</v>
      </c>
      <c r="M93" s="33" t="s">
        <v>291</v>
      </c>
    </row>
    <row r="94" spans="1:13" ht="18" customHeight="1" thickBot="1">
      <c r="A94" s="20" t="s">
        <v>398</v>
      </c>
      <c r="B94" s="41"/>
      <c r="C94" s="69"/>
      <c r="D94" s="43"/>
      <c r="E94" s="56"/>
      <c r="F94" s="57"/>
      <c r="G94" s="43"/>
      <c r="H94" s="41"/>
      <c r="I94" s="47"/>
      <c r="K94" s="141"/>
      <c r="L94" s="126"/>
      <c r="M94" s="142"/>
    </row>
    <row r="95" spans="1:13" ht="18" customHeight="1" thickBot="1">
      <c r="A95" s="20"/>
      <c r="B95" s="314" t="str">
        <f>CONCATENATE(A8,"_",B8)</f>
        <v>B13__</v>
      </c>
      <c r="C95" s="315"/>
      <c r="D95" s="67">
        <f>IF(E95+F95=0,0,IF(E95=F95,2,IF(E95&lt;F95,1,3)))</f>
        <v>0</v>
      </c>
      <c r="E95" s="62"/>
      <c r="F95" s="63"/>
      <c r="G95" s="70">
        <f>IF(E95+F95=0,0,IF(E95=F95,2,IF(E95&gt;F95,1,3)))</f>
        <v>0</v>
      </c>
      <c r="H95" s="316" t="str">
        <f>CONCATENATE(A14,"_",B14)</f>
        <v>B19__</v>
      </c>
      <c r="I95" s="317"/>
      <c r="K95" s="139" t="s">
        <v>286</v>
      </c>
      <c r="L95" s="29" t="s">
        <v>327</v>
      </c>
      <c r="M95" s="33" t="s">
        <v>283</v>
      </c>
    </row>
    <row r="96" spans="1:13" ht="18" customHeight="1" thickBot="1">
      <c r="A96" s="20"/>
      <c r="B96" s="41"/>
      <c r="C96" s="69"/>
      <c r="D96" s="43"/>
      <c r="E96" s="56"/>
      <c r="F96" s="57"/>
      <c r="G96" s="43"/>
      <c r="H96" s="41"/>
      <c r="I96" s="47"/>
      <c r="K96" s="141"/>
      <c r="L96" s="126"/>
      <c r="M96" s="142"/>
    </row>
    <row r="97" spans="1:13" ht="18" customHeight="1" thickBot="1">
      <c r="A97" s="20"/>
      <c r="B97" s="314" t="str">
        <f>CONCATENATE(A9,"_",B9)</f>
        <v>B14__</v>
      </c>
      <c r="C97" s="315"/>
      <c r="D97" s="67">
        <f>IF(E97+F97=0,0,IF(E97=F97,2,IF(E97&lt;F97,1,3)))</f>
        <v>0</v>
      </c>
      <c r="E97" s="62"/>
      <c r="F97" s="63"/>
      <c r="G97" s="70">
        <f>IF(E97+F97=0,0,IF(E97=F97,2,IF(E97&gt;F97,1,3)))</f>
        <v>0</v>
      </c>
      <c r="H97" s="316" t="str">
        <f>CONCATENATE(A15,"_",B15)</f>
        <v>B20__</v>
      </c>
      <c r="I97" s="317"/>
      <c r="K97" s="139" t="s">
        <v>287</v>
      </c>
      <c r="L97" s="29" t="s">
        <v>327</v>
      </c>
      <c r="M97" s="33" t="s">
        <v>285</v>
      </c>
    </row>
    <row r="98" spans="1:13" ht="18" customHeight="1" thickBot="1">
      <c r="A98" s="20"/>
      <c r="B98" s="41"/>
      <c r="C98" s="69"/>
      <c r="D98" s="43"/>
      <c r="E98" s="56"/>
      <c r="F98" s="57"/>
      <c r="G98" s="43"/>
      <c r="H98" s="41"/>
      <c r="I98" s="47"/>
      <c r="K98" s="141"/>
      <c r="L98" s="126"/>
      <c r="M98" s="142"/>
    </row>
    <row r="99" spans="1:13" ht="18" customHeight="1" thickBot="1">
      <c r="A99" s="20"/>
      <c r="B99" s="316" t="str">
        <f>CONCATENATE(A10,"_",B10)</f>
        <v>B15__</v>
      </c>
      <c r="C99" s="317"/>
      <c r="D99" s="68">
        <f>IF(E99+F99=0,0,IF(E99=F99,2,IF(E99&lt;F99,1,3)))</f>
        <v>0</v>
      </c>
      <c r="E99" s="64"/>
      <c r="F99" s="65"/>
      <c r="G99" s="71">
        <f>IF(E99+F99=0,0,IF(E99=F99,2,IF(E99&gt;F99,1,3)))</f>
        <v>0</v>
      </c>
      <c r="H99" s="316" t="str">
        <f>CONCATENATE(A11,"_",B11)</f>
        <v>B16__</v>
      </c>
      <c r="I99" s="317"/>
      <c r="K99" s="140" t="s">
        <v>289</v>
      </c>
      <c r="L99" s="115" t="s">
        <v>327</v>
      </c>
      <c r="M99" s="34" t="s">
        <v>290</v>
      </c>
    </row>
    <row r="100" spans="1:13" ht="18" customHeight="1">
      <c r="A100" s="20"/>
      <c r="B100" s="20"/>
      <c r="C100" s="20"/>
      <c r="D100" s="20"/>
      <c r="E100" s="20"/>
      <c r="F100" s="20"/>
      <c r="G100" s="219"/>
      <c r="H100" s="219"/>
      <c r="I100" s="222"/>
    </row>
    <row r="101" spans="1:13" ht="18" customHeight="1" thickBot="1">
      <c r="A101" s="20"/>
      <c r="B101" s="20"/>
      <c r="C101" s="20"/>
      <c r="D101" s="20"/>
      <c r="E101" s="20"/>
      <c r="F101" s="20"/>
      <c r="G101" s="219"/>
      <c r="H101" s="219"/>
      <c r="I101" s="222"/>
    </row>
    <row r="102" spans="1:13" ht="18" customHeight="1" thickBot="1">
      <c r="A102" s="20"/>
      <c r="B102" s="20"/>
      <c r="C102" s="20"/>
      <c r="D102" s="312" t="s">
        <v>265</v>
      </c>
      <c r="E102" s="313"/>
      <c r="F102" s="20"/>
      <c r="G102" s="219"/>
      <c r="H102" s="222"/>
      <c r="I102" s="222"/>
    </row>
    <row r="103" spans="1:13" ht="18" customHeight="1" thickBot="1">
      <c r="A103" s="20"/>
      <c r="B103" s="20"/>
      <c r="C103" s="20"/>
      <c r="D103" s="20"/>
      <c r="E103" s="20"/>
      <c r="F103" s="20"/>
      <c r="G103" s="219"/>
      <c r="H103" s="219"/>
      <c r="I103" s="222"/>
    </row>
    <row r="104" spans="1:13" ht="18" customHeight="1" thickBot="1">
      <c r="A104" s="20"/>
      <c r="B104" s="134" t="s">
        <v>205</v>
      </c>
      <c r="C104" s="22"/>
      <c r="D104" s="22" t="s">
        <v>16</v>
      </c>
      <c r="E104" s="312" t="s">
        <v>212</v>
      </c>
      <c r="F104" s="313"/>
      <c r="G104" s="220" t="s">
        <v>16</v>
      </c>
      <c r="H104" s="221"/>
      <c r="I104" s="219"/>
      <c r="K104" s="134" t="s">
        <v>205</v>
      </c>
      <c r="L104" s="148"/>
      <c r="M104" s="147" t="s">
        <v>265</v>
      </c>
    </row>
    <row r="105" spans="1:13" ht="18" customHeight="1" thickBot="1">
      <c r="A105" s="20"/>
      <c r="B105" s="318" t="str">
        <f>CONCATENATE(A6,"_",B6)</f>
        <v>B11_André_SAFFRE</v>
      </c>
      <c r="C105" s="319"/>
      <c r="D105" s="66">
        <f>IF(E105+F105=0,0,IF(E105=F105,2,IF(E105&lt;F105,1,3)))</f>
        <v>3</v>
      </c>
      <c r="E105" s="54">
        <v>13</v>
      </c>
      <c r="F105" s="55">
        <v>0</v>
      </c>
      <c r="G105" s="53">
        <f>IF(E105+F105=0,0,IF(E105=F105,2,IF(E105&gt;F105,1,3)))</f>
        <v>1</v>
      </c>
      <c r="H105" s="318" t="str">
        <f>CONCATENATE(A13,"_",B13)</f>
        <v>B18__</v>
      </c>
      <c r="I105" s="319"/>
      <c r="K105" s="138" t="s">
        <v>292</v>
      </c>
      <c r="L105" s="112" t="s">
        <v>327</v>
      </c>
      <c r="M105" s="32" t="s">
        <v>291</v>
      </c>
    </row>
    <row r="106" spans="1:13" ht="18" customHeight="1" thickBot="1">
      <c r="A106" s="20"/>
      <c r="B106" s="41"/>
      <c r="C106" s="69"/>
      <c r="D106" s="43"/>
      <c r="E106" s="56"/>
      <c r="F106" s="57"/>
      <c r="G106" s="43"/>
      <c r="H106" s="41"/>
      <c r="I106" s="47"/>
      <c r="K106" s="141"/>
      <c r="L106" s="126"/>
      <c r="M106" s="142"/>
    </row>
    <row r="107" spans="1:13" ht="18" customHeight="1" thickBot="1">
      <c r="A107" s="20"/>
      <c r="B107" s="320" t="str">
        <f>CONCATENATE(A7,"_",B7)</f>
        <v>B12_Michel_JOUVE</v>
      </c>
      <c r="C107" s="321"/>
      <c r="D107" s="67">
        <f>IF(E107+F107=0,0,IF(E107=F107,2,IF(E107&lt;F107,1,3)))</f>
        <v>0</v>
      </c>
      <c r="E107" s="58"/>
      <c r="F107" s="59"/>
      <c r="G107" s="70">
        <f>IF(E107+F107=0,0,IF(E107=F107,2,IF(E107&gt;F107,1,3)))</f>
        <v>0</v>
      </c>
      <c r="H107" s="322" t="str">
        <f>CONCATENATE(A14,"_",B14)</f>
        <v>B19__</v>
      </c>
      <c r="I107" s="323"/>
      <c r="K107" s="139" t="s">
        <v>284</v>
      </c>
      <c r="L107" s="29" t="s">
        <v>327</v>
      </c>
      <c r="M107" s="33" t="s">
        <v>283</v>
      </c>
    </row>
    <row r="108" spans="1:13" ht="18" customHeight="1" thickBot="1">
      <c r="A108" s="20"/>
      <c r="B108" s="41"/>
      <c r="C108" s="69"/>
      <c r="D108" s="43"/>
      <c r="E108" s="56"/>
      <c r="F108" s="57"/>
      <c r="G108" s="43"/>
      <c r="H108" s="41"/>
      <c r="I108" s="47"/>
      <c r="K108" s="141"/>
      <c r="L108" s="126"/>
      <c r="M108" s="142"/>
    </row>
    <row r="109" spans="1:13" ht="18" customHeight="1" thickBot="1">
      <c r="A109" s="20"/>
      <c r="B109" s="314" t="str">
        <f>CONCATENATE(A8,"_",B8)</f>
        <v>B13__</v>
      </c>
      <c r="C109" s="315"/>
      <c r="D109" s="67">
        <f>IF(E109+F109=0,0,IF(E109=F109,2,IF(E109&lt;F109,1,3)))</f>
        <v>0</v>
      </c>
      <c r="E109" s="62"/>
      <c r="F109" s="63"/>
      <c r="G109" s="70">
        <f>IF(E109+F109=0,0,IF(E109=F109,2,IF(E109&gt;F109,1,3)))</f>
        <v>0</v>
      </c>
      <c r="H109" s="316" t="str">
        <f>CONCATENATE(A15,"_",B15)</f>
        <v>B20__</v>
      </c>
      <c r="I109" s="317"/>
      <c r="K109" s="139" t="s">
        <v>286</v>
      </c>
      <c r="L109" s="29" t="s">
        <v>327</v>
      </c>
      <c r="M109" s="33" t="s">
        <v>285</v>
      </c>
    </row>
    <row r="110" spans="1:13" ht="18" customHeight="1" thickBot="1">
      <c r="A110" s="20"/>
      <c r="B110" s="41"/>
      <c r="C110" s="69"/>
      <c r="D110" s="43"/>
      <c r="E110" s="56"/>
      <c r="F110" s="57"/>
      <c r="G110" s="43"/>
      <c r="H110" s="41"/>
      <c r="I110" s="47"/>
      <c r="K110" s="141"/>
      <c r="L110" s="126"/>
      <c r="M110" s="142"/>
    </row>
    <row r="111" spans="1:13" ht="18" customHeight="1" thickBot="1">
      <c r="A111" s="20"/>
      <c r="B111" s="314" t="str">
        <f>CONCATENATE(A9,"_",B9)</f>
        <v>B14__</v>
      </c>
      <c r="C111" s="315"/>
      <c r="D111" s="67">
        <f>IF(E111+F111=0,0,IF(E111=F111,2,IF(E111&lt;F111,1,3)))</f>
        <v>0</v>
      </c>
      <c r="E111" s="62"/>
      <c r="F111" s="63"/>
      <c r="G111" s="70">
        <f>IF(E111+F111=0,0,IF(E111=F111,2,IF(E111&gt;F111,1,3)))</f>
        <v>0</v>
      </c>
      <c r="H111" s="316" t="str">
        <f>CONCATENATE(A10,"_",B10)</f>
        <v>B15__</v>
      </c>
      <c r="I111" s="317"/>
      <c r="K111" s="143" t="s">
        <v>287</v>
      </c>
      <c r="L111" s="130" t="s">
        <v>327</v>
      </c>
      <c r="M111" s="144" t="s">
        <v>289</v>
      </c>
    </row>
    <row r="112" spans="1:13" ht="18" customHeight="1" thickBot="1">
      <c r="A112" s="20"/>
      <c r="B112" s="41"/>
      <c r="C112" s="69"/>
      <c r="D112" s="43"/>
      <c r="E112" s="56"/>
      <c r="F112" s="57"/>
      <c r="G112" s="43"/>
      <c r="H112" s="41"/>
      <c r="I112" s="47"/>
      <c r="K112" s="141"/>
      <c r="L112" s="126"/>
      <c r="M112" s="142"/>
    </row>
    <row r="113" spans="1:13" ht="18" customHeight="1" thickBot="1">
      <c r="A113" s="20"/>
      <c r="B113" s="316" t="str">
        <f>CONCATENATE(A11,"_",B11)</f>
        <v>B16__</v>
      </c>
      <c r="C113" s="317"/>
      <c r="D113" s="68">
        <f>IF(E113+F113=0,0,IF(E113=F113,2,IF(E113&lt;F113,1,3)))</f>
        <v>0</v>
      </c>
      <c r="E113" s="64"/>
      <c r="F113" s="65"/>
      <c r="G113" s="71">
        <f>IF(E113+F113=0,0,IF(E113=F113,2,IF(E113&gt;F113,1,3)))</f>
        <v>0</v>
      </c>
      <c r="H113" s="316" t="str">
        <f>CONCATENATE(A12,"_",B12)</f>
        <v>B17__</v>
      </c>
      <c r="I113" s="317"/>
      <c r="K113" s="140" t="s">
        <v>290</v>
      </c>
      <c r="L113" s="115" t="s">
        <v>327</v>
      </c>
      <c r="M113" s="34" t="s">
        <v>293</v>
      </c>
    </row>
    <row r="114" spans="1:13" ht="18" customHeight="1">
      <c r="A114" s="20"/>
      <c r="B114" s="20"/>
      <c r="C114" s="20"/>
      <c r="D114" s="20"/>
      <c r="E114" s="20"/>
      <c r="F114" s="20"/>
      <c r="G114" s="219"/>
      <c r="H114" s="219"/>
      <c r="I114" s="222"/>
    </row>
    <row r="115" spans="1:13" ht="18" customHeight="1" thickBot="1">
      <c r="A115" s="20"/>
      <c r="B115" s="20"/>
      <c r="C115" s="20"/>
      <c r="D115" s="20"/>
      <c r="E115" s="20"/>
      <c r="F115" s="20"/>
      <c r="G115" s="219"/>
      <c r="H115" s="219"/>
      <c r="I115" s="222"/>
    </row>
    <row r="116" spans="1:13" ht="18" customHeight="1" thickBot="1">
      <c r="A116" s="20"/>
      <c r="B116" s="20"/>
      <c r="C116" s="20"/>
      <c r="D116" s="312" t="s">
        <v>266</v>
      </c>
      <c r="E116" s="313"/>
      <c r="F116" s="20"/>
      <c r="G116" s="219"/>
      <c r="H116" s="222"/>
      <c r="I116" s="222"/>
    </row>
    <row r="117" spans="1:13" ht="18" customHeight="1" thickBot="1">
      <c r="A117" s="20"/>
      <c r="B117" s="20"/>
      <c r="C117" s="20"/>
      <c r="D117" s="20"/>
      <c r="E117" s="20"/>
      <c r="F117" s="20"/>
      <c r="G117" s="219"/>
      <c r="H117" s="219"/>
      <c r="I117" s="222"/>
    </row>
    <row r="118" spans="1:13" ht="18" customHeight="1" thickBot="1">
      <c r="A118" s="20"/>
      <c r="B118" s="134" t="s">
        <v>205</v>
      </c>
      <c r="C118" s="22"/>
      <c r="D118" s="22" t="s">
        <v>16</v>
      </c>
      <c r="E118" s="312" t="s">
        <v>212</v>
      </c>
      <c r="F118" s="313"/>
      <c r="G118" s="220" t="s">
        <v>16</v>
      </c>
      <c r="H118" s="221"/>
      <c r="I118" s="219"/>
      <c r="K118" s="134" t="s">
        <v>205</v>
      </c>
      <c r="L118" s="148"/>
      <c r="M118" s="147" t="s">
        <v>266</v>
      </c>
    </row>
    <row r="119" spans="1:13" ht="18" customHeight="1" thickBot="1">
      <c r="A119" s="20"/>
      <c r="B119" s="318" t="str">
        <f>CONCATENATE(A6,"_",B6)</f>
        <v>B11_André_SAFFRE</v>
      </c>
      <c r="C119" s="319"/>
      <c r="D119" s="66">
        <f>IF(E119+F119=0,0,IF(E119=F119,2,IF(E119&lt;F119,1,3)))</f>
        <v>3</v>
      </c>
      <c r="E119" s="54">
        <v>13</v>
      </c>
      <c r="F119" s="55">
        <v>0</v>
      </c>
      <c r="G119" s="53">
        <f>IF(E119+F119=0,0,IF(E119=F119,2,IF(E119&gt;F119,1,3)))</f>
        <v>1</v>
      </c>
      <c r="H119" s="318" t="str">
        <f>CONCATENATE(A14,"_",B14)</f>
        <v>B19__</v>
      </c>
      <c r="I119" s="319"/>
      <c r="K119" s="138" t="s">
        <v>282</v>
      </c>
      <c r="L119" s="112" t="s">
        <v>327</v>
      </c>
      <c r="M119" s="32" t="s">
        <v>283</v>
      </c>
    </row>
    <row r="120" spans="1:13" ht="18" customHeight="1" thickBot="1">
      <c r="A120" s="20"/>
      <c r="B120" s="41"/>
      <c r="C120" s="69"/>
      <c r="D120" s="43"/>
      <c r="E120" s="56"/>
      <c r="F120" s="57"/>
      <c r="G120" s="43"/>
      <c r="H120" s="41"/>
      <c r="I120" s="47"/>
      <c r="K120" s="141"/>
      <c r="L120" s="126"/>
      <c r="M120" s="142"/>
    </row>
    <row r="121" spans="1:13" ht="18" customHeight="1" thickBot="1">
      <c r="A121" s="20"/>
      <c r="B121" s="320" t="str">
        <f>CONCATENATE(A7,"_",B7)</f>
        <v>B12_Michel_JOUVE</v>
      </c>
      <c r="C121" s="321"/>
      <c r="D121" s="67">
        <f>IF(E121+F121=0,0,IF(E121=F121,2,IF(E121&lt;F121,1,3)))</f>
        <v>0</v>
      </c>
      <c r="E121" s="58"/>
      <c r="F121" s="59"/>
      <c r="G121" s="70">
        <f>IF(E121+F121=0,0,IF(E121=F121,2,IF(E121&gt;F121,1,3)))</f>
        <v>0</v>
      </c>
      <c r="H121" s="322" t="str">
        <f>CONCATENATE(A15,"_",B15)</f>
        <v>B20__</v>
      </c>
      <c r="I121" s="323"/>
      <c r="K121" s="139" t="s">
        <v>284</v>
      </c>
      <c r="L121" s="29" t="s">
        <v>327</v>
      </c>
      <c r="M121" s="33" t="s">
        <v>285</v>
      </c>
    </row>
    <row r="122" spans="1:13" ht="18" customHeight="1" thickBot="1">
      <c r="A122" s="20"/>
      <c r="B122" s="41"/>
      <c r="C122" s="69"/>
      <c r="D122" s="43"/>
      <c r="E122" s="56"/>
      <c r="F122" s="57"/>
      <c r="G122" s="43"/>
      <c r="H122" s="41"/>
      <c r="I122" s="47"/>
      <c r="K122" s="141"/>
      <c r="L122" s="126"/>
      <c r="M122" s="142"/>
    </row>
    <row r="123" spans="1:13" ht="18" customHeight="1" thickBot="1">
      <c r="A123" s="20"/>
      <c r="B123" s="314" t="str">
        <f>CONCATENATE(A8,"_",B8)</f>
        <v>B13__</v>
      </c>
      <c r="C123" s="315"/>
      <c r="D123" s="67">
        <f>IF(E123+F123=0,0,IF(E123=F123,2,IF(E123&lt;F123,1,3)))</f>
        <v>0</v>
      </c>
      <c r="E123" s="62"/>
      <c r="F123" s="63"/>
      <c r="G123" s="70">
        <f>IF(E123+F123=0,0,IF(E123=F123,2,IF(E123&gt;F123,1,3)))</f>
        <v>0</v>
      </c>
      <c r="H123" s="316" t="str">
        <f>CONCATENATE(A9,"_",B9)</f>
        <v>B14__</v>
      </c>
      <c r="I123" s="317"/>
      <c r="K123" s="139" t="s">
        <v>286</v>
      </c>
      <c r="L123" s="29" t="s">
        <v>327</v>
      </c>
      <c r="M123" s="33" t="s">
        <v>287</v>
      </c>
    </row>
    <row r="124" spans="1:13" ht="18" customHeight="1" thickBot="1">
      <c r="A124" s="20"/>
      <c r="B124" s="41"/>
      <c r="C124" s="69"/>
      <c r="D124" s="43"/>
      <c r="E124" s="56"/>
      <c r="F124" s="57"/>
      <c r="G124" s="43"/>
      <c r="H124" s="41"/>
      <c r="I124" s="47"/>
      <c r="K124" s="141"/>
      <c r="L124" s="126"/>
      <c r="M124" s="142"/>
    </row>
    <row r="125" spans="1:13" ht="18" customHeight="1" thickBot="1">
      <c r="A125" s="20"/>
      <c r="B125" s="314" t="str">
        <f>CONCATENATE(A12,"_",B12)</f>
        <v>B17__</v>
      </c>
      <c r="C125" s="315"/>
      <c r="D125" s="67">
        <f>IF(E125+F125=0,0,IF(E125=F125,2,IF(E125&lt;F125,1,3)))</f>
        <v>0</v>
      </c>
      <c r="E125" s="62"/>
      <c r="F125" s="63"/>
      <c r="G125" s="70">
        <f>IF(E125+F125=0,0,IF(E125=F125,2,IF(E125&gt;F125,1,3)))</f>
        <v>0</v>
      </c>
      <c r="H125" s="316" t="str">
        <f>CONCATENATE(A10,"_",B10)</f>
        <v>B15__</v>
      </c>
      <c r="I125" s="317"/>
      <c r="K125" s="139" t="s">
        <v>288</v>
      </c>
      <c r="L125" s="29" t="s">
        <v>327</v>
      </c>
      <c r="M125" s="33" t="s">
        <v>289</v>
      </c>
    </row>
    <row r="126" spans="1:13" ht="18" customHeight="1" thickBot="1">
      <c r="A126" s="20"/>
      <c r="B126" s="41"/>
      <c r="C126" s="69"/>
      <c r="D126" s="43"/>
      <c r="E126" s="56"/>
      <c r="F126" s="57"/>
      <c r="G126" s="43"/>
      <c r="H126" s="41"/>
      <c r="I126" s="47"/>
      <c r="K126" s="141"/>
      <c r="L126" s="126"/>
      <c r="M126" s="142"/>
    </row>
    <row r="127" spans="1:13" ht="18" customHeight="1" thickBot="1">
      <c r="A127" s="20"/>
      <c r="B127" s="316" t="str">
        <f>CONCATENATE(A11,"_",B11)</f>
        <v>B16__</v>
      </c>
      <c r="C127" s="317"/>
      <c r="D127" s="68">
        <f>IF(E127+F127=0,0,IF(E127=F127,2,IF(E127&lt;F127,1,3)))</f>
        <v>0</v>
      </c>
      <c r="E127" s="64"/>
      <c r="F127" s="65"/>
      <c r="G127" s="71">
        <f>IF(E127+F127=0,0,IF(E127=F127,2,IF(E127&gt;F127,1,3)))</f>
        <v>0</v>
      </c>
      <c r="H127" s="316" t="str">
        <f>CONCATENATE(A13,"_",B13)</f>
        <v>B18__</v>
      </c>
      <c r="I127" s="317"/>
      <c r="K127" s="140" t="s">
        <v>290</v>
      </c>
      <c r="L127" s="115" t="s">
        <v>327</v>
      </c>
      <c r="M127" s="34" t="s">
        <v>291</v>
      </c>
    </row>
    <row r="128" spans="1:13" ht="18" customHeight="1">
      <c r="A128" s="20"/>
      <c r="B128" s="20"/>
      <c r="C128" s="20"/>
      <c r="D128" s="20"/>
      <c r="E128" s="20"/>
      <c r="F128" s="20"/>
      <c r="G128" s="219"/>
      <c r="H128" s="219"/>
      <c r="I128" s="222"/>
    </row>
    <row r="129" spans="1:13" ht="18" customHeight="1" thickBot="1">
      <c r="A129" s="20"/>
      <c r="B129" s="20"/>
      <c r="C129" s="20"/>
      <c r="D129" s="20"/>
      <c r="E129" s="20"/>
      <c r="F129" s="20"/>
      <c r="G129" s="219"/>
      <c r="H129" s="219"/>
      <c r="I129" s="222"/>
    </row>
    <row r="130" spans="1:13" ht="18" customHeight="1" thickBot="1">
      <c r="A130" s="20"/>
      <c r="B130" s="20"/>
      <c r="C130" s="20"/>
      <c r="D130" s="312" t="s">
        <v>267</v>
      </c>
      <c r="E130" s="313"/>
      <c r="F130" s="20"/>
      <c r="G130" s="219"/>
      <c r="H130" s="222"/>
      <c r="I130" s="222"/>
    </row>
    <row r="131" spans="1:13" ht="18" customHeight="1" thickBot="1">
      <c r="A131" s="20"/>
      <c r="B131" s="20"/>
      <c r="C131" s="20"/>
      <c r="D131" s="20"/>
      <c r="E131" s="20"/>
      <c r="F131" s="20"/>
      <c r="G131" s="219"/>
      <c r="H131" s="219"/>
      <c r="I131" s="222"/>
    </row>
    <row r="132" spans="1:13" ht="18" customHeight="1" thickBot="1">
      <c r="A132" s="20"/>
      <c r="B132" s="134" t="s">
        <v>205</v>
      </c>
      <c r="C132" s="22"/>
      <c r="D132" s="22" t="s">
        <v>16</v>
      </c>
      <c r="E132" s="312" t="s">
        <v>212</v>
      </c>
      <c r="F132" s="313"/>
      <c r="G132" s="220" t="s">
        <v>16</v>
      </c>
      <c r="H132" s="221"/>
      <c r="I132" s="219"/>
      <c r="K132" s="134" t="s">
        <v>205</v>
      </c>
      <c r="L132" s="148"/>
      <c r="M132" s="82" t="s">
        <v>267</v>
      </c>
    </row>
    <row r="133" spans="1:13" ht="18" customHeight="1" thickBot="1">
      <c r="A133" s="20"/>
      <c r="B133" s="318" t="str">
        <f>CONCATENATE(A6,"_",B6)</f>
        <v>B11_André_SAFFRE</v>
      </c>
      <c r="C133" s="319"/>
      <c r="D133" s="66">
        <f>IF(E133+F133=0,0,IF(E133=F133,2,IF(E133&lt;F133,1,3)))</f>
        <v>3</v>
      </c>
      <c r="E133" s="54">
        <v>13</v>
      </c>
      <c r="F133" s="55">
        <v>0</v>
      </c>
      <c r="G133" s="53">
        <f>IF(E133+F133=0,0,IF(E133=F133,2,IF(E133&gt;F133,1,3)))</f>
        <v>1</v>
      </c>
      <c r="H133" s="318" t="str">
        <f>CONCATENATE(A15,"_",B15)</f>
        <v>B20__</v>
      </c>
      <c r="I133" s="319"/>
      <c r="K133" s="138" t="s">
        <v>292</v>
      </c>
      <c r="L133" s="112" t="s">
        <v>327</v>
      </c>
      <c r="M133" s="32" t="s">
        <v>285</v>
      </c>
    </row>
    <row r="134" spans="1:13" ht="18" customHeight="1" thickBot="1">
      <c r="A134" s="20"/>
      <c r="B134" s="41"/>
      <c r="C134" s="69"/>
      <c r="D134" s="43"/>
      <c r="E134" s="56"/>
      <c r="F134" s="57"/>
      <c r="G134" s="43"/>
      <c r="H134" s="41"/>
      <c r="I134" s="47"/>
      <c r="K134" s="141"/>
      <c r="L134" s="126"/>
      <c r="M134" s="142"/>
    </row>
    <row r="135" spans="1:13" ht="18" customHeight="1" thickBot="1">
      <c r="A135" s="20"/>
      <c r="B135" s="320" t="str">
        <f>CONCATENATE(A8,"_",B8)</f>
        <v>B13__</v>
      </c>
      <c r="C135" s="321"/>
      <c r="D135" s="67">
        <f>IF(E135+F135=0,0,IF(E135=F135,2,IF(E135&lt;F135,1,3)))</f>
        <v>0</v>
      </c>
      <c r="E135" s="58"/>
      <c r="F135" s="59"/>
      <c r="G135" s="70">
        <f>IF(E135+F135=0,0,IF(E135=F135,2,IF(E135&gt;F135,1,3)))</f>
        <v>0</v>
      </c>
      <c r="H135" s="322" t="str">
        <f>CONCATENATE(A7,"_",B7)</f>
        <v>B12_Michel_JOUVE</v>
      </c>
      <c r="I135" s="323"/>
      <c r="K135" s="139" t="s">
        <v>286</v>
      </c>
      <c r="L135" s="29" t="s">
        <v>327</v>
      </c>
      <c r="M135" s="33" t="s">
        <v>284</v>
      </c>
    </row>
    <row r="136" spans="1:13" ht="18" customHeight="1" thickBot="1">
      <c r="A136" s="20"/>
      <c r="B136" s="41"/>
      <c r="C136" s="69"/>
      <c r="D136" s="43"/>
      <c r="E136" s="56"/>
      <c r="F136" s="57"/>
      <c r="G136" s="43"/>
      <c r="H136" s="41"/>
      <c r="I136" s="47"/>
      <c r="K136" s="141"/>
      <c r="L136" s="126"/>
      <c r="M136" s="142"/>
    </row>
    <row r="137" spans="1:13" ht="18" customHeight="1" thickBot="1">
      <c r="A137" s="20"/>
      <c r="B137" s="314" t="str">
        <f>CONCATENATE(A10,"_",B10)</f>
        <v>B15__</v>
      </c>
      <c r="C137" s="315"/>
      <c r="D137" s="67">
        <f>IF(E137+F137=0,0,IF(E137=F137,2,IF(E137&lt;F137,1,3)))</f>
        <v>0</v>
      </c>
      <c r="E137" s="62"/>
      <c r="F137" s="63"/>
      <c r="G137" s="70">
        <f>IF(E137+F137=0,0,IF(E137=F137,2,IF(E137&gt;F137,1,3)))</f>
        <v>0</v>
      </c>
      <c r="H137" s="316" t="str">
        <f>CONCATENATE(A13,"_",B13)</f>
        <v>B18__</v>
      </c>
      <c r="I137" s="317"/>
      <c r="K137" s="139" t="s">
        <v>289</v>
      </c>
      <c r="L137" s="29" t="s">
        <v>327</v>
      </c>
      <c r="M137" s="33" t="s">
        <v>291</v>
      </c>
    </row>
    <row r="138" spans="1:13" ht="18" customHeight="1" thickBot="1">
      <c r="A138" s="20"/>
      <c r="B138" s="41"/>
      <c r="C138" s="69"/>
      <c r="D138" s="43"/>
      <c r="E138" s="56"/>
      <c r="F138" s="57"/>
      <c r="G138" s="43"/>
      <c r="H138" s="41"/>
      <c r="I138" s="47"/>
      <c r="K138" s="141"/>
      <c r="L138" s="126"/>
      <c r="M138" s="142"/>
    </row>
    <row r="139" spans="1:13" ht="18" customHeight="1" thickBot="1">
      <c r="A139" s="20"/>
      <c r="B139" s="314" t="str">
        <f>CONCATENATE(A12,"_",B12)</f>
        <v>B17__</v>
      </c>
      <c r="C139" s="315"/>
      <c r="D139" s="67">
        <f>IF(E139+F139=0,0,IF(E139=F139,2,IF(E139&lt;F139,1,3)))</f>
        <v>0</v>
      </c>
      <c r="E139" s="62"/>
      <c r="F139" s="63"/>
      <c r="G139" s="70">
        <f>IF(E139+F139=0,0,IF(E139=F139,2,IF(E139&gt;F139,1,3)))</f>
        <v>0</v>
      </c>
      <c r="H139" s="316" t="str">
        <f>CONCATENATE(A9,"_",B9)</f>
        <v>B14__</v>
      </c>
      <c r="I139" s="317"/>
      <c r="K139" s="139" t="s">
        <v>293</v>
      </c>
      <c r="L139" s="29" t="s">
        <v>327</v>
      </c>
      <c r="M139" s="33" t="s">
        <v>287</v>
      </c>
    </row>
    <row r="140" spans="1:13" ht="18" customHeight="1" thickBot="1">
      <c r="A140" s="20"/>
      <c r="B140" s="41"/>
      <c r="C140" s="69"/>
      <c r="D140" s="43"/>
      <c r="E140" s="56"/>
      <c r="F140" s="57"/>
      <c r="G140" s="43"/>
      <c r="H140" s="41"/>
      <c r="I140" s="47"/>
      <c r="K140" s="141"/>
      <c r="L140" s="126"/>
      <c r="M140" s="142"/>
    </row>
    <row r="141" spans="1:13" ht="18" customHeight="1" thickBot="1">
      <c r="A141" s="20"/>
      <c r="B141" s="316" t="str">
        <f>CONCATENATE(A14,"_",B14)</f>
        <v>B19__</v>
      </c>
      <c r="C141" s="317"/>
      <c r="D141" s="68">
        <f>IF(E141+F141=0,0,IF(E141=F141,2,IF(E141&lt;F141,1,3)))</f>
        <v>0</v>
      </c>
      <c r="E141" s="64"/>
      <c r="F141" s="65"/>
      <c r="G141" s="71">
        <f>IF(E141+F141=0,0,IF(E141=F141,2,IF(E141&gt;F141,1,3)))</f>
        <v>0</v>
      </c>
      <c r="H141" s="316" t="str">
        <f>CONCATENATE(A11,"_",B11)</f>
        <v>B16__</v>
      </c>
      <c r="I141" s="317"/>
      <c r="K141" s="140" t="s">
        <v>283</v>
      </c>
      <c r="L141" s="115" t="s">
        <v>327</v>
      </c>
      <c r="M141" s="34" t="s">
        <v>290</v>
      </c>
    </row>
    <row r="142" spans="1:13" ht="18" customHeight="1">
      <c r="A142" s="20"/>
      <c r="B142" s="20"/>
      <c r="C142" s="20"/>
      <c r="D142" s="20"/>
      <c r="E142" s="20"/>
      <c r="F142" s="20"/>
      <c r="G142" s="219"/>
      <c r="H142" s="219"/>
      <c r="I142" s="219"/>
    </row>
  </sheetData>
  <sheetProtection password="CFC3" sheet="1" objects="1" scenarios="1"/>
  <mergeCells count="133">
    <mergeCell ref="D74:E74"/>
    <mergeCell ref="D88:E88"/>
    <mergeCell ref="B141:C141"/>
    <mergeCell ref="H141:I141"/>
    <mergeCell ref="B137:C137"/>
    <mergeCell ref="H137:I137"/>
    <mergeCell ref="B139:C139"/>
    <mergeCell ref="H139:I139"/>
    <mergeCell ref="B109:C109"/>
    <mergeCell ref="H109:I109"/>
    <mergeCell ref="B111:C111"/>
    <mergeCell ref="H111:I111"/>
    <mergeCell ref="B113:C113"/>
    <mergeCell ref="H113:I113"/>
    <mergeCell ref="B99:C99"/>
    <mergeCell ref="H99:I99"/>
    <mergeCell ref="E104:F104"/>
    <mergeCell ref="B105:C105"/>
    <mergeCell ref="H105:I105"/>
    <mergeCell ref="E118:F118"/>
    <mergeCell ref="B119:C119"/>
    <mergeCell ref="H119:I119"/>
    <mergeCell ref="B121:C121"/>
    <mergeCell ref="H121:I121"/>
    <mergeCell ref="B123:C123"/>
    <mergeCell ref="H123:I123"/>
    <mergeCell ref="D116:E116"/>
    <mergeCell ref="D130:E130"/>
    <mergeCell ref="B135:C135"/>
    <mergeCell ref="H135:I135"/>
    <mergeCell ref="B125:C125"/>
    <mergeCell ref="H125:I125"/>
    <mergeCell ref="B127:C127"/>
    <mergeCell ref="H127:I127"/>
    <mergeCell ref="E132:F132"/>
    <mergeCell ref="B133:C133"/>
    <mergeCell ref="H133:I133"/>
    <mergeCell ref="B107:C107"/>
    <mergeCell ref="H107:I107"/>
    <mergeCell ref="D102:E102"/>
    <mergeCell ref="B93:C93"/>
    <mergeCell ref="H93:I93"/>
    <mergeCell ref="B95:C95"/>
    <mergeCell ref="H95:I95"/>
    <mergeCell ref="B97:C97"/>
    <mergeCell ref="H97:I97"/>
    <mergeCell ref="B83:C83"/>
    <mergeCell ref="H83:I83"/>
    <mergeCell ref="B85:C85"/>
    <mergeCell ref="H85:I85"/>
    <mergeCell ref="E90:F90"/>
    <mergeCell ref="B91:C91"/>
    <mergeCell ref="H91:I91"/>
    <mergeCell ref="E76:F76"/>
    <mergeCell ref="B77:C77"/>
    <mergeCell ref="H77:I77"/>
    <mergeCell ref="B79:C79"/>
    <mergeCell ref="H79:I79"/>
    <mergeCell ref="B81:C81"/>
    <mergeCell ref="H81:I81"/>
    <mergeCell ref="B69:C69"/>
    <mergeCell ref="H69:I69"/>
    <mergeCell ref="B71:C71"/>
    <mergeCell ref="H71:I71"/>
    <mergeCell ref="B57:C57"/>
    <mergeCell ref="H57:I57"/>
    <mergeCell ref="E62:F62"/>
    <mergeCell ref="B63:C63"/>
    <mergeCell ref="H63:I63"/>
    <mergeCell ref="B65:C65"/>
    <mergeCell ref="H65:I65"/>
    <mergeCell ref="D60:E60"/>
    <mergeCell ref="B53:C53"/>
    <mergeCell ref="H53:I53"/>
    <mergeCell ref="B55:C55"/>
    <mergeCell ref="H55:I55"/>
    <mergeCell ref="B43:C43"/>
    <mergeCell ref="H43:I43"/>
    <mergeCell ref="E48:F48"/>
    <mergeCell ref="B67:C67"/>
    <mergeCell ref="H67:I67"/>
    <mergeCell ref="B49:C49"/>
    <mergeCell ref="H49:I49"/>
    <mergeCell ref="D46:E46"/>
    <mergeCell ref="B39:C39"/>
    <mergeCell ref="H39:I39"/>
    <mergeCell ref="B41:C41"/>
    <mergeCell ref="H41:I41"/>
    <mergeCell ref="B51:C51"/>
    <mergeCell ref="H51:I51"/>
    <mergeCell ref="B29:C29"/>
    <mergeCell ref="H29:I29"/>
    <mergeCell ref="E34:F34"/>
    <mergeCell ref="B35:C35"/>
    <mergeCell ref="H35:I35"/>
    <mergeCell ref="D18:E18"/>
    <mergeCell ref="E20:F20"/>
    <mergeCell ref="B13:C13"/>
    <mergeCell ref="D13:E13"/>
    <mergeCell ref="B14:C14"/>
    <mergeCell ref="D14:E14"/>
    <mergeCell ref="B15:C15"/>
    <mergeCell ref="B37:C37"/>
    <mergeCell ref="H37:I37"/>
    <mergeCell ref="B23:C23"/>
    <mergeCell ref="H23:I23"/>
    <mergeCell ref="B25:C25"/>
    <mergeCell ref="H25:I25"/>
    <mergeCell ref="B27:C27"/>
    <mergeCell ref="H27:I27"/>
    <mergeCell ref="D32:E32"/>
    <mergeCell ref="B21:C21"/>
    <mergeCell ref="H21:I21"/>
    <mergeCell ref="D15:E15"/>
    <mergeCell ref="K3:L3"/>
    <mergeCell ref="B1:G1"/>
    <mergeCell ref="C3:F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</mergeCells>
  <pageMargins left="0.17" right="0.15" top="0.38" bottom="0.8" header="0.21" footer="0.4921259845"/>
  <pageSetup paperSize="9" scale="87" orientation="portrait" horizontalDpi="300" verticalDpi="300" r:id="rId1"/>
  <headerFooter alignWithMargins="0">
    <oddFooter>Page &amp;P de &amp;N</oddFooter>
  </headerFooter>
  <rowBreaks count="3" manualBreakCount="3">
    <brk id="45" max="15" man="1"/>
    <brk id="87" max="15" man="1"/>
    <brk id="12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M142"/>
  <sheetViews>
    <sheetView view="pageBreakPreview" zoomScale="90" zoomScaleNormal="100" zoomScaleSheetLayoutView="90" workbookViewId="0">
      <selection activeCell="F22" sqref="F22"/>
    </sheetView>
  </sheetViews>
  <sheetFormatPr baseColWidth="10" defaultRowHeight="18" customHeight="1"/>
  <cols>
    <col min="1" max="1" width="7" style="14" customWidth="1"/>
    <col min="2" max="2" width="16.33203125" style="14" customWidth="1"/>
    <col min="3" max="3" width="16.6640625" style="14" customWidth="1"/>
    <col min="4" max="5" width="10.83203125" style="14" customWidth="1"/>
    <col min="6" max="6" width="11" style="14" customWidth="1"/>
    <col min="7" max="7" width="10.1640625" style="14" customWidth="1"/>
    <col min="8" max="8" width="15.5" style="14" customWidth="1"/>
    <col min="9" max="9" width="14.6640625" style="14" customWidth="1"/>
    <col min="10" max="10" width="12" style="14"/>
    <col min="11" max="11" width="16.83203125" style="14" customWidth="1"/>
    <col min="12" max="12" width="12" style="14" customWidth="1"/>
    <col min="13" max="13" width="17.1640625" style="14" customWidth="1"/>
    <col min="14" max="16384" width="12" style="14"/>
  </cols>
  <sheetData>
    <row r="1" spans="1:12" ht="21.75" customHeight="1" thickBot="1">
      <c r="B1" s="330" t="s">
        <v>234</v>
      </c>
      <c r="C1" s="331"/>
      <c r="D1" s="331"/>
      <c r="E1" s="331"/>
      <c r="F1" s="331"/>
      <c r="G1" s="332"/>
      <c r="H1" s="26"/>
    </row>
    <row r="2" spans="1:12" ht="18" customHeight="1" thickBot="1">
      <c r="C2" s="15"/>
      <c r="D2" s="15"/>
      <c r="E2" s="15"/>
      <c r="F2" s="15"/>
    </row>
    <row r="3" spans="1:12" ht="18" customHeight="1" thickBot="1">
      <c r="C3" s="334" t="s">
        <v>248</v>
      </c>
      <c r="D3" s="335"/>
      <c r="E3" s="335"/>
      <c r="F3" s="336"/>
      <c r="K3" s="310" t="s">
        <v>339</v>
      </c>
      <c r="L3" s="311"/>
    </row>
    <row r="4" spans="1:12" ht="18" customHeight="1" thickBot="1"/>
    <row r="5" spans="1:12" ht="18" customHeight="1" thickBot="1">
      <c r="A5" s="16" t="s">
        <v>210</v>
      </c>
      <c r="B5" s="339" t="s">
        <v>211</v>
      </c>
      <c r="C5" s="340"/>
      <c r="D5" s="342" t="s">
        <v>10</v>
      </c>
      <c r="E5" s="343"/>
      <c r="F5" s="17" t="s">
        <v>16</v>
      </c>
      <c r="G5" s="18" t="s">
        <v>0</v>
      </c>
      <c r="H5" s="18" t="s">
        <v>17</v>
      </c>
      <c r="I5" s="18" t="s">
        <v>18</v>
      </c>
    </row>
    <row r="6" spans="1:12" ht="18" customHeight="1">
      <c r="A6" s="86" t="s">
        <v>249</v>
      </c>
      <c r="B6" s="337" t="str">
        <f>CONCATENATE(TirageV!H23,"_",TirageV!I23)</f>
        <v>Guy_TETARD</v>
      </c>
      <c r="C6" s="338"/>
      <c r="D6" s="338" t="str">
        <f>+TirageV!J23</f>
        <v>x</v>
      </c>
      <c r="E6" s="341"/>
      <c r="F6" s="89">
        <f>SUM(D21+D35+D49+D63+D77+D91+D105+D119+D133)</f>
        <v>1</v>
      </c>
      <c r="G6" s="35">
        <f t="shared" ref="G6:G15" si="0">SUM(H6-I6)</f>
        <v>-2</v>
      </c>
      <c r="H6" s="76">
        <f>SUM(E21+E35+E49+E63+E77+E91+E105+E119+E133)</f>
        <v>10</v>
      </c>
      <c r="I6" s="79">
        <f>SUM(F21+F35+F49+F63+F77+F91+F105+F119+F133)</f>
        <v>12</v>
      </c>
    </row>
    <row r="7" spans="1:12" ht="18" customHeight="1">
      <c r="A7" s="87" t="s">
        <v>250</v>
      </c>
      <c r="B7" s="333" t="str">
        <f>CONCATENATE(TirageV!H24,"_",TirageV!I24)</f>
        <v>Roland_CHALANCON</v>
      </c>
      <c r="C7" s="324"/>
      <c r="D7" s="324" t="str">
        <f>+TirageV!J24</f>
        <v>x</v>
      </c>
      <c r="E7" s="325"/>
      <c r="F7" s="90">
        <f>SUM(G21+D37+D51+D65+D79+D93+D107+D121+G135)</f>
        <v>3</v>
      </c>
      <c r="G7" s="36">
        <f t="shared" si="0"/>
        <v>2</v>
      </c>
      <c r="H7" s="77">
        <f>SUM(F21+E37+E51+E65+E79+E93+E107+E121+F135)</f>
        <v>12</v>
      </c>
      <c r="I7" s="80">
        <f>SUM(E21+F37+F51+F65+F79+F93+F107+F121+E135)</f>
        <v>10</v>
      </c>
      <c r="K7" s="19"/>
    </row>
    <row r="8" spans="1:12" ht="18" customHeight="1">
      <c r="A8" s="87" t="s">
        <v>251</v>
      </c>
      <c r="B8" s="333" t="str">
        <f>CONCATENATE(TirageV!H25,"_",TirageV!I25)</f>
        <v>_</v>
      </c>
      <c r="C8" s="324"/>
      <c r="D8" s="324" t="str">
        <f>+TirageV!J25</f>
        <v/>
      </c>
      <c r="E8" s="325"/>
      <c r="F8" s="90">
        <f>SUM(D23+G35+D53+D67+D81+D95+D109+D123+D135)</f>
        <v>0</v>
      </c>
      <c r="G8" s="37">
        <f t="shared" si="0"/>
        <v>0</v>
      </c>
      <c r="H8" s="77">
        <f>SUM(E23+F35+E53+E67+E81+E95+E109+E123+E135)</f>
        <v>0</v>
      </c>
      <c r="I8" s="80">
        <f>SUM(F23+E35+F53+F67+F81+F95+F109+F123+F135)</f>
        <v>0</v>
      </c>
      <c r="K8" s="19"/>
    </row>
    <row r="9" spans="1:12" ht="18" customHeight="1">
      <c r="A9" s="87" t="s">
        <v>252</v>
      </c>
      <c r="B9" s="333" t="str">
        <f>CONCATENATE(TirageV!H26,"_",TirageV!I26)</f>
        <v>_</v>
      </c>
      <c r="C9" s="324"/>
      <c r="D9" s="324" t="str">
        <f>+TirageV!J26</f>
        <v/>
      </c>
      <c r="E9" s="325"/>
      <c r="F9" s="90">
        <f>SUM(D25+G37+G49+D69+D83+D97+D111+G123+G139)</f>
        <v>0</v>
      </c>
      <c r="G9" s="37">
        <f t="shared" si="0"/>
        <v>0</v>
      </c>
      <c r="H9" s="77">
        <f>SUM(E25+F37+F49+E69+E83+E97+E111+F123+F139)</f>
        <v>0</v>
      </c>
      <c r="I9" s="80">
        <f>SUM(F25+E37+E49+F69+F83+F97+F111+E123+E139)</f>
        <v>0</v>
      </c>
      <c r="K9" s="19"/>
    </row>
    <row r="10" spans="1:12" ht="18" customHeight="1">
      <c r="A10" s="87" t="s">
        <v>258</v>
      </c>
      <c r="B10" s="333" t="str">
        <f>CONCATENATE(TirageV!H27,"_",TirageV!I27)</f>
        <v>_</v>
      </c>
      <c r="C10" s="324"/>
      <c r="D10" s="324" t="str">
        <f>+TirageV!J27</f>
        <v/>
      </c>
      <c r="E10" s="325"/>
      <c r="F10" s="90">
        <f>SUM(G23+D43+G51+G63+D85+D99+G111+G125+D137)</f>
        <v>0</v>
      </c>
      <c r="G10" s="37">
        <f t="shared" si="0"/>
        <v>0</v>
      </c>
      <c r="H10" s="77">
        <f>SUM(F23+E43+F51+F63+E85+E99+F111+F125+E137)</f>
        <v>0</v>
      </c>
      <c r="I10" s="80">
        <f>SUM(E23+F43+E51+E63+F85+F99+E111+E125+F137)</f>
        <v>0</v>
      </c>
    </row>
    <row r="11" spans="1:12" ht="18" customHeight="1">
      <c r="A11" s="87" t="s">
        <v>253</v>
      </c>
      <c r="B11" s="333" t="str">
        <f>CONCATENATE(TirageV!H28,"_",TirageV!I28)</f>
        <v>_</v>
      </c>
      <c r="C11" s="324"/>
      <c r="D11" s="324" t="str">
        <f>+TirageV!J28</f>
        <v/>
      </c>
      <c r="E11" s="325"/>
      <c r="F11" s="90">
        <f>SUM(G25+D41+G53+G65+G77+G99+D113+D127+G141)</f>
        <v>0</v>
      </c>
      <c r="G11" s="37">
        <f t="shared" si="0"/>
        <v>0</v>
      </c>
      <c r="H11" s="77">
        <f>SUM(F25+E41+F53+F65+F77+F99+E113+E127+F141)</f>
        <v>0</v>
      </c>
      <c r="I11" s="80">
        <f>SUM(E25+F41+E53+E65+E77+E99+F113+F127+E141)</f>
        <v>0</v>
      </c>
    </row>
    <row r="12" spans="1:12" ht="18" customHeight="1">
      <c r="A12" s="87" t="s">
        <v>254</v>
      </c>
      <c r="B12" s="333" t="str">
        <f>CONCATENATE(TirageV!H29,"_",TirageV!I29)</f>
        <v>_</v>
      </c>
      <c r="C12" s="324"/>
      <c r="D12" s="324" t="str">
        <f>+TirageV!J29</f>
        <v/>
      </c>
      <c r="E12" s="325"/>
      <c r="F12" s="90">
        <f>SUM(D27+D39+D55+G67+G79+G91+G113+D125+D139)</f>
        <v>0</v>
      </c>
      <c r="G12" s="37">
        <f t="shared" si="0"/>
        <v>0</v>
      </c>
      <c r="H12" s="77">
        <f>SUM(E27+E39+E55+F67+F79+F91+F113+E125+E139)</f>
        <v>0</v>
      </c>
      <c r="I12" s="80">
        <f>SUM(F27+F39+F55+E67+E79+E91+E113+F125+F139)</f>
        <v>0</v>
      </c>
    </row>
    <row r="13" spans="1:12" ht="18" customHeight="1">
      <c r="A13" s="87" t="s">
        <v>255</v>
      </c>
      <c r="B13" s="333" t="str">
        <f>CONCATENATE(TirageV!H30,"_",TirageV!I30)</f>
        <v>_</v>
      </c>
      <c r="C13" s="324"/>
      <c r="D13" s="324" t="str">
        <f>+TirageV!J30</f>
        <v/>
      </c>
      <c r="E13" s="325"/>
      <c r="F13" s="90">
        <f>SUM(D29+G39+D57+G69+G81+G93+G105+G127+G137)</f>
        <v>0</v>
      </c>
      <c r="G13" s="37">
        <f t="shared" si="0"/>
        <v>0</v>
      </c>
      <c r="H13" s="77">
        <f>SUM(E29+F39+E57+F69+F81+F93+F105+F127+F137)</f>
        <v>0</v>
      </c>
      <c r="I13" s="80">
        <f>SUM(F29+E39+F57+E69+E81+E93+E105+E127+E137)</f>
        <v>0</v>
      </c>
    </row>
    <row r="14" spans="1:12" ht="18" customHeight="1">
      <c r="A14" s="87" t="s">
        <v>256</v>
      </c>
      <c r="B14" s="333" t="str">
        <f>CONCATENATE(TirageV!H31,"_",TirageV!I31)</f>
        <v>_</v>
      </c>
      <c r="C14" s="324"/>
      <c r="D14" s="324" t="str">
        <f>+TirageV!J31</f>
        <v/>
      </c>
      <c r="E14" s="325"/>
      <c r="F14" s="90">
        <f>SUM(G27+G43+G57+D71+G83+G95+G107+G119+D141)</f>
        <v>0</v>
      </c>
      <c r="G14" s="37">
        <f t="shared" si="0"/>
        <v>0</v>
      </c>
      <c r="H14" s="77">
        <f>SUM(F27+F43+F57+E71+F83+F95+F107+F119+E141)</f>
        <v>0</v>
      </c>
      <c r="I14" s="80">
        <f>SUM(E27+E43+E57+F71+E83+E95+E107+E119+F141)</f>
        <v>0</v>
      </c>
    </row>
    <row r="15" spans="1:12" ht="18" customHeight="1" thickBot="1">
      <c r="A15" s="88" t="s">
        <v>257</v>
      </c>
      <c r="B15" s="344" t="str">
        <f>CONCATENATE(TirageV!H32,"_",TirageV!I32)</f>
        <v>_</v>
      </c>
      <c r="C15" s="345"/>
      <c r="D15" s="345" t="str">
        <f>+TirageV!J32</f>
        <v/>
      </c>
      <c r="E15" s="346"/>
      <c r="F15" s="91">
        <f>SUM(G29+G41+G55+G71+G85+G97+G109+G121+G133)</f>
        <v>0</v>
      </c>
      <c r="G15" s="38">
        <f t="shared" si="0"/>
        <v>0</v>
      </c>
      <c r="H15" s="78">
        <f>SUM(F29+F41+F55+F71+F85+F97+F109+F121+F133)</f>
        <v>0</v>
      </c>
      <c r="I15" s="81">
        <f>SUM(E29+E41+E55+E71+E85+E97+E109+E121+E133)</f>
        <v>0</v>
      </c>
    </row>
    <row r="16" spans="1:12" ht="18" customHeight="1">
      <c r="A16" s="219"/>
      <c r="B16" s="219"/>
      <c r="C16" s="219"/>
      <c r="D16" s="219"/>
      <c r="E16" s="219"/>
      <c r="F16" s="39">
        <f>SUM(F6:F15)</f>
        <v>4</v>
      </c>
      <c r="G16" s="39">
        <f>SUM(G6:G15)</f>
        <v>0</v>
      </c>
      <c r="H16" s="39">
        <f>SUM(H6:H15)</f>
        <v>22</v>
      </c>
      <c r="I16" s="39">
        <f>SUM(I6:I15)</f>
        <v>22</v>
      </c>
      <c r="K16" s="19"/>
    </row>
    <row r="17" spans="1:13" ht="18" customHeight="1" thickBot="1">
      <c r="A17" s="20"/>
      <c r="B17" s="20"/>
      <c r="C17" s="20"/>
      <c r="D17" s="20"/>
      <c r="E17" s="20"/>
      <c r="F17" s="21"/>
      <c r="G17" s="21"/>
      <c r="H17" s="21"/>
      <c r="I17" s="21"/>
      <c r="K17" s="19"/>
    </row>
    <row r="18" spans="1:13" ht="18" customHeight="1" thickBot="1">
      <c r="A18" s="20"/>
      <c r="B18" s="20"/>
      <c r="C18" s="20"/>
      <c r="D18" s="312" t="s">
        <v>233</v>
      </c>
      <c r="E18" s="313"/>
      <c r="F18" s="20"/>
      <c r="G18" s="20"/>
      <c r="H18" s="20"/>
      <c r="I18" s="20"/>
    </row>
    <row r="19" spans="1:13" ht="18" customHeight="1" thickBot="1">
      <c r="A19" s="20"/>
      <c r="B19" s="20"/>
      <c r="C19" s="20"/>
      <c r="D19" s="20"/>
      <c r="E19" s="20"/>
      <c r="F19" s="20"/>
      <c r="G19" s="20"/>
      <c r="H19" s="20"/>
      <c r="I19" s="20"/>
    </row>
    <row r="20" spans="1:13" ht="18" customHeight="1" thickBot="1">
      <c r="A20" s="20"/>
      <c r="B20" s="145" t="s">
        <v>268</v>
      </c>
      <c r="C20" s="22"/>
      <c r="D20" s="22" t="s">
        <v>16</v>
      </c>
      <c r="E20" s="312" t="s">
        <v>212</v>
      </c>
      <c r="F20" s="313"/>
      <c r="G20" s="18" t="s">
        <v>16</v>
      </c>
      <c r="H20" s="23"/>
      <c r="I20" s="20"/>
      <c r="J20" s="20"/>
      <c r="K20" s="146" t="s">
        <v>268</v>
      </c>
      <c r="L20" s="149"/>
      <c r="M20" s="110" t="s">
        <v>233</v>
      </c>
    </row>
    <row r="21" spans="1:13" ht="18" customHeight="1" thickBot="1">
      <c r="A21" s="21"/>
      <c r="B21" s="318" t="str">
        <f>CONCATENATE(A6,"_",B6)</f>
        <v>C21_Guy_TETARD</v>
      </c>
      <c r="C21" s="319"/>
      <c r="D21" s="66">
        <f>IF(E21+F21=0,0,IF(E21=F21,2,IF(E21&lt;F21,1,3)))</f>
        <v>1</v>
      </c>
      <c r="E21" s="54">
        <v>10</v>
      </c>
      <c r="F21" s="55">
        <v>12</v>
      </c>
      <c r="G21" s="53">
        <f>IF(E21+F21=0,0,IF(E21=F21,2,IF(E21&gt;F21,1,3)))</f>
        <v>3</v>
      </c>
      <c r="H21" s="318" t="str">
        <f>CONCATENATE(A7,"_",B7)</f>
        <v>C22_Roland_CHALANCON</v>
      </c>
      <c r="I21" s="319"/>
      <c r="J21" s="21"/>
      <c r="K21" s="138" t="s">
        <v>294</v>
      </c>
      <c r="L21" s="112" t="s">
        <v>327</v>
      </c>
      <c r="M21" s="32" t="s">
        <v>295</v>
      </c>
    </row>
    <row r="22" spans="1:13" ht="18" customHeight="1" thickBot="1">
      <c r="A22" s="21"/>
      <c r="B22" s="41"/>
      <c r="C22" s="69"/>
      <c r="D22" s="43"/>
      <c r="E22" s="56"/>
      <c r="F22" s="57"/>
      <c r="G22" s="43"/>
      <c r="H22" s="41"/>
      <c r="I22" s="47"/>
      <c r="J22" s="21"/>
      <c r="K22" s="141"/>
      <c r="L22" s="126"/>
      <c r="M22" s="142"/>
    </row>
    <row r="23" spans="1:13" ht="18" customHeight="1" thickBot="1">
      <c r="A23" s="21"/>
      <c r="B23" s="320" t="str">
        <f>CONCATENATE(A8,"_",B8)</f>
        <v>C23__</v>
      </c>
      <c r="C23" s="321"/>
      <c r="D23" s="67">
        <f>IF(E23+F23=0,0,IF(E23=F23,2,IF(E23&lt;F23,1,3)))</f>
        <v>0</v>
      </c>
      <c r="E23" s="58"/>
      <c r="F23" s="59"/>
      <c r="G23" s="70">
        <f>IF(E23+F23=0,0,IF(E23=F23,2,IF(E23&gt;F23,1,3)))</f>
        <v>0</v>
      </c>
      <c r="H23" s="322" t="str">
        <f>CONCATENATE(A10,"_",B10)</f>
        <v>C25__</v>
      </c>
      <c r="I23" s="323"/>
      <c r="J23" s="21"/>
      <c r="K23" s="139" t="s">
        <v>296</v>
      </c>
      <c r="L23" s="29" t="s">
        <v>327</v>
      </c>
      <c r="M23" s="33" t="s">
        <v>297</v>
      </c>
    </row>
    <row r="24" spans="1:13" ht="18" customHeight="1" thickBot="1">
      <c r="A24" s="21"/>
      <c r="B24" s="41"/>
      <c r="C24" s="69"/>
      <c r="D24" s="43"/>
      <c r="E24" s="56"/>
      <c r="F24" s="57"/>
      <c r="G24" s="43"/>
      <c r="H24" s="41"/>
      <c r="I24" s="47"/>
      <c r="J24" s="21"/>
      <c r="K24" s="141"/>
      <c r="L24" s="126"/>
      <c r="M24" s="142"/>
    </row>
    <row r="25" spans="1:13" ht="18" customHeight="1" thickBot="1">
      <c r="A25" s="21"/>
      <c r="B25" s="314" t="str">
        <f>CONCATENATE(A9,"_",B9)</f>
        <v>C24__</v>
      </c>
      <c r="C25" s="315"/>
      <c r="D25" s="67">
        <f>IF(E25+F25=0,0,IF(E25=F25,2,IF(E25&lt;F25,1,3)))</f>
        <v>0</v>
      </c>
      <c r="E25" s="62"/>
      <c r="F25" s="63"/>
      <c r="G25" s="70">
        <f>IF(E25+F25=0,0,IF(E25=F25,2,IF(E25&gt;F25,1,3)))</f>
        <v>0</v>
      </c>
      <c r="H25" s="316" t="str">
        <f>CONCATENATE(A11,"_",B11)</f>
        <v>C26__</v>
      </c>
      <c r="I25" s="317"/>
      <c r="J25" s="21"/>
      <c r="K25" s="139" t="s">
        <v>298</v>
      </c>
      <c r="L25" s="29" t="s">
        <v>327</v>
      </c>
      <c r="M25" s="33" t="s">
        <v>299</v>
      </c>
    </row>
    <row r="26" spans="1:13" ht="18" customHeight="1" thickBot="1">
      <c r="A26" s="21"/>
      <c r="B26" s="41"/>
      <c r="C26" s="69"/>
      <c r="D26" s="43"/>
      <c r="E26" s="56"/>
      <c r="F26" s="57"/>
      <c r="G26" s="43"/>
      <c r="H26" s="41"/>
      <c r="I26" s="47"/>
      <c r="J26" s="21"/>
      <c r="K26" s="141"/>
      <c r="L26" s="126"/>
      <c r="M26" s="142"/>
    </row>
    <row r="27" spans="1:13" ht="18" customHeight="1" thickBot="1">
      <c r="A27" s="21"/>
      <c r="B27" s="314" t="str">
        <f>CONCATENATE(A12,"_",B12)</f>
        <v>C27__</v>
      </c>
      <c r="C27" s="315"/>
      <c r="D27" s="67">
        <f>IF(E27+F27=0,0,IF(E27=F27,2,IF(E27&lt;F27,1,3)))</f>
        <v>0</v>
      </c>
      <c r="E27" s="62"/>
      <c r="F27" s="63"/>
      <c r="G27" s="70">
        <f>IF(E27+F27=0,0,IF(E27=F27,2,IF(E27&gt;F27,1,3)))</f>
        <v>0</v>
      </c>
      <c r="H27" s="316" t="str">
        <f>CONCATENATE(A14,"_",B14)</f>
        <v>C29__</v>
      </c>
      <c r="I27" s="317"/>
      <c r="J27" s="21"/>
      <c r="K27" s="139" t="s">
        <v>300</v>
      </c>
      <c r="L27" s="29" t="s">
        <v>327</v>
      </c>
      <c r="M27" s="33" t="s">
        <v>301</v>
      </c>
    </row>
    <row r="28" spans="1:13" ht="18" customHeight="1" thickBot="1">
      <c r="A28" s="21"/>
      <c r="B28" s="41"/>
      <c r="C28" s="69"/>
      <c r="D28" s="43"/>
      <c r="E28" s="56"/>
      <c r="F28" s="57"/>
      <c r="G28" s="43"/>
      <c r="H28" s="41"/>
      <c r="I28" s="47"/>
      <c r="J28" s="21"/>
      <c r="K28" s="141"/>
      <c r="L28" s="126"/>
      <c r="M28" s="142"/>
    </row>
    <row r="29" spans="1:13" ht="18" customHeight="1" thickBot="1">
      <c r="A29" s="21"/>
      <c r="B29" s="316" t="str">
        <f>CONCATENATE(A13,"_",B13)</f>
        <v>C28__</v>
      </c>
      <c r="C29" s="317"/>
      <c r="D29" s="68">
        <f>IF(E29+F29=0,0,IF(E29=F29,2,IF(E29&lt;F29,1,3)))</f>
        <v>0</v>
      </c>
      <c r="E29" s="64"/>
      <c r="F29" s="65"/>
      <c r="G29" s="71">
        <f>IF(E29+F29=0,0,IF(E29=F29,2,IF(E29&gt;F29,1,3)))</f>
        <v>0</v>
      </c>
      <c r="H29" s="316" t="str">
        <f>CONCATENATE(A15,"_",B15)</f>
        <v>C30__</v>
      </c>
      <c r="I29" s="317"/>
      <c r="J29" s="21"/>
      <c r="K29" s="140" t="s">
        <v>302</v>
      </c>
      <c r="L29" s="115" t="s">
        <v>327</v>
      </c>
      <c r="M29" s="34" t="s">
        <v>303</v>
      </c>
    </row>
    <row r="30" spans="1:13" ht="18" customHeight="1">
      <c r="A30" s="20"/>
      <c r="B30" s="20"/>
      <c r="C30" s="20"/>
      <c r="D30" s="20"/>
      <c r="E30" s="20"/>
      <c r="F30" s="20"/>
      <c r="G30" s="219"/>
      <c r="H30" s="219"/>
      <c r="I30" s="219"/>
    </row>
    <row r="31" spans="1:13" ht="18" customHeight="1" thickBot="1">
      <c r="A31" s="20"/>
      <c r="B31" s="20"/>
      <c r="C31" s="20"/>
      <c r="D31" s="20"/>
      <c r="E31" s="20"/>
      <c r="F31" s="20"/>
      <c r="G31" s="219"/>
      <c r="H31" s="219"/>
      <c r="I31" s="219"/>
    </row>
    <row r="32" spans="1:13" ht="18" customHeight="1" thickBot="1">
      <c r="A32" s="20"/>
      <c r="B32" s="20"/>
      <c r="C32" s="20"/>
      <c r="D32" s="312" t="s">
        <v>259</v>
      </c>
      <c r="E32" s="313"/>
      <c r="F32" s="20"/>
      <c r="G32" s="219"/>
      <c r="H32" s="219"/>
      <c r="I32" s="219"/>
    </row>
    <row r="33" spans="1:13" ht="18" customHeight="1" thickBot="1">
      <c r="A33" s="20"/>
      <c r="B33" s="20"/>
      <c r="C33" s="20"/>
      <c r="D33" s="20"/>
      <c r="E33" s="20"/>
      <c r="F33" s="20"/>
      <c r="G33" s="219"/>
      <c r="H33" s="219"/>
      <c r="I33" s="219"/>
    </row>
    <row r="34" spans="1:13" ht="18" customHeight="1" thickBot="1">
      <c r="A34" s="20"/>
      <c r="B34" s="145" t="s">
        <v>268</v>
      </c>
      <c r="C34" s="22"/>
      <c r="D34" s="22" t="s">
        <v>16</v>
      </c>
      <c r="E34" s="312" t="s">
        <v>212</v>
      </c>
      <c r="F34" s="313"/>
      <c r="G34" s="220" t="s">
        <v>16</v>
      </c>
      <c r="H34" s="221"/>
      <c r="I34" s="219"/>
      <c r="K34" s="146" t="s">
        <v>268</v>
      </c>
      <c r="L34" s="149"/>
      <c r="M34" s="110" t="s">
        <v>259</v>
      </c>
    </row>
    <row r="35" spans="1:13" ht="18" customHeight="1" thickBot="1">
      <c r="A35" s="20"/>
      <c r="B35" s="318" t="str">
        <f>CONCATENATE(A6,"_",B6)</f>
        <v>C21_Guy_TETARD</v>
      </c>
      <c r="C35" s="347"/>
      <c r="D35" s="40">
        <f>IF(E35+F35=0,0,IF(E35=F35,2,IF(E35&lt;F35,1,3)))</f>
        <v>0</v>
      </c>
      <c r="E35" s="24"/>
      <c r="F35" s="25"/>
      <c r="G35" s="46">
        <f>IF(E35+F35=0,0,IF(E35=F35,2,IF(E35&gt;F35,1,3)))</f>
        <v>0</v>
      </c>
      <c r="H35" s="348" t="str">
        <f>CONCATENATE(A8,"_",B8)</f>
        <v>C23__</v>
      </c>
      <c r="I35" s="319"/>
      <c r="K35" s="138" t="s">
        <v>294</v>
      </c>
      <c r="L35" s="112" t="s">
        <v>327</v>
      </c>
      <c r="M35" s="32" t="s">
        <v>296</v>
      </c>
    </row>
    <row r="36" spans="1:13" ht="18" customHeight="1" thickBot="1">
      <c r="A36" s="20"/>
      <c r="B36" s="41"/>
      <c r="C36" s="42"/>
      <c r="D36" s="43"/>
      <c r="E36" s="27"/>
      <c r="F36" s="27"/>
      <c r="G36" s="43"/>
      <c r="H36" s="42"/>
      <c r="I36" s="47"/>
      <c r="K36" s="141"/>
      <c r="L36" s="126"/>
      <c r="M36" s="142"/>
    </row>
    <row r="37" spans="1:13" ht="18" customHeight="1" thickBot="1">
      <c r="A37" s="20"/>
      <c r="B37" s="349" t="str">
        <f>CONCATENATE(A7,"_",B7)</f>
        <v>C22_Roland_CHALANCON</v>
      </c>
      <c r="C37" s="350"/>
      <c r="D37" s="44">
        <f>IF(E37+F37=0,0,IF(E37=F37,2,IF(E37&lt;F37,1,3)))</f>
        <v>0</v>
      </c>
      <c r="E37" s="28"/>
      <c r="F37" s="28"/>
      <c r="G37" s="48">
        <f>IF(E37+F37=0,0,IF(E37=F37,2,IF(E37&gt;F37,1,3)))</f>
        <v>0</v>
      </c>
      <c r="H37" s="351" t="str">
        <f>CONCATENATE(A9,"_",B9)</f>
        <v>C24__</v>
      </c>
      <c r="I37" s="323"/>
      <c r="K37" s="139" t="s">
        <v>295</v>
      </c>
      <c r="L37" s="29" t="s">
        <v>327</v>
      </c>
      <c r="M37" s="33" t="s">
        <v>298</v>
      </c>
    </row>
    <row r="38" spans="1:13" ht="18" customHeight="1" thickBot="1">
      <c r="A38" s="20"/>
      <c r="B38" s="41"/>
      <c r="C38" s="42"/>
      <c r="D38" s="43"/>
      <c r="E38" s="27"/>
      <c r="F38" s="27"/>
      <c r="G38" s="43"/>
      <c r="H38" s="42"/>
      <c r="I38" s="47"/>
      <c r="K38" s="141"/>
      <c r="L38" s="126"/>
      <c r="M38" s="142"/>
    </row>
    <row r="39" spans="1:13" ht="18" customHeight="1" thickBot="1">
      <c r="A39" s="20"/>
      <c r="B39" s="326" t="str">
        <f>CONCATENATE(A12,"_",B12)</f>
        <v>C27__</v>
      </c>
      <c r="C39" s="327"/>
      <c r="D39" s="44">
        <f>IF(E39+F39=0,0,IF(E39=F39,2,IF(E39&lt;F39,1,3)))</f>
        <v>0</v>
      </c>
      <c r="E39" s="30"/>
      <c r="F39" s="30"/>
      <c r="G39" s="48">
        <f>IF(E39+F39=0,0,IF(E39=F39,2,IF(E39&gt;F39,1,3)))</f>
        <v>0</v>
      </c>
      <c r="H39" s="328" t="str">
        <f>CONCATENATE(A13,"_",B13)</f>
        <v>C28__</v>
      </c>
      <c r="I39" s="317"/>
      <c r="K39" s="139" t="s">
        <v>300</v>
      </c>
      <c r="L39" s="29" t="s">
        <v>327</v>
      </c>
      <c r="M39" s="33" t="s">
        <v>302</v>
      </c>
    </row>
    <row r="40" spans="1:13" ht="18" customHeight="1" thickBot="1">
      <c r="A40" s="20"/>
      <c r="B40" s="41"/>
      <c r="C40" s="42"/>
      <c r="D40" s="43"/>
      <c r="E40" s="27"/>
      <c r="F40" s="27"/>
      <c r="G40" s="43"/>
      <c r="H40" s="42"/>
      <c r="I40" s="47"/>
      <c r="K40" s="141"/>
      <c r="L40" s="126"/>
      <c r="M40" s="142"/>
    </row>
    <row r="41" spans="1:13" ht="18" customHeight="1" thickBot="1">
      <c r="A41" s="20"/>
      <c r="B41" s="326" t="str">
        <f>CONCATENATE(A11,"_",B11)</f>
        <v>C26__</v>
      </c>
      <c r="C41" s="327"/>
      <c r="D41" s="44">
        <f>IF(E41+F41=0,0,IF(E41=F41,2,IF(E41&lt;F41,1,3)))</f>
        <v>0</v>
      </c>
      <c r="E41" s="30"/>
      <c r="F41" s="30"/>
      <c r="G41" s="48">
        <f>IF(E41+F41=0,0,IF(E41=F41,2,IF(E41&gt;F41,1,3)))</f>
        <v>0</v>
      </c>
      <c r="H41" s="328" t="str">
        <f>CONCATENATE(A15,"_",B15)</f>
        <v>C30__</v>
      </c>
      <c r="I41" s="317"/>
      <c r="K41" s="139" t="s">
        <v>299</v>
      </c>
      <c r="L41" s="29" t="s">
        <v>327</v>
      </c>
      <c r="M41" s="33" t="s">
        <v>303</v>
      </c>
    </row>
    <row r="42" spans="1:13" ht="18" customHeight="1" thickBot="1">
      <c r="A42" s="20"/>
      <c r="B42" s="41"/>
      <c r="C42" s="42"/>
      <c r="D42" s="43"/>
      <c r="E42" s="27"/>
      <c r="F42" s="27"/>
      <c r="G42" s="43"/>
      <c r="H42" s="42"/>
      <c r="I42" s="47"/>
      <c r="K42" s="141"/>
      <c r="L42" s="126"/>
      <c r="M42" s="142"/>
    </row>
    <row r="43" spans="1:13" ht="18" customHeight="1" thickBot="1">
      <c r="A43" s="20"/>
      <c r="B43" s="328" t="str">
        <f>CONCATENATE(A10,"_",B10)</f>
        <v>C25__</v>
      </c>
      <c r="C43" s="329"/>
      <c r="D43" s="45">
        <f>IF(E43+F43=0,0,IF(E43=F43,2,IF(E43&lt;F43,1,3)))</f>
        <v>0</v>
      </c>
      <c r="E43" s="31"/>
      <c r="F43" s="31"/>
      <c r="G43" s="49">
        <f>IF(E43+F43=0,0,IF(E43=F43,2,IF(E43&gt;F43,1,3)))</f>
        <v>0</v>
      </c>
      <c r="H43" s="328" t="str">
        <f>CONCATENATE(A14,"_",B14)</f>
        <v>C29__</v>
      </c>
      <c r="I43" s="317"/>
      <c r="K43" s="140" t="s">
        <v>297</v>
      </c>
      <c r="L43" s="115" t="s">
        <v>327</v>
      </c>
      <c r="M43" s="34" t="s">
        <v>301</v>
      </c>
    </row>
    <row r="44" spans="1:13" ht="18" customHeight="1">
      <c r="A44" s="20"/>
      <c r="B44" s="20"/>
      <c r="C44" s="20"/>
      <c r="D44" s="20"/>
      <c r="E44" s="20"/>
      <c r="F44" s="20"/>
      <c r="G44" s="219"/>
      <c r="H44" s="219"/>
      <c r="I44" s="219"/>
    </row>
    <row r="45" spans="1:13" ht="18" customHeight="1" thickBot="1">
      <c r="A45" s="20"/>
      <c r="B45" s="20"/>
      <c r="C45" s="20"/>
      <c r="D45" s="20"/>
      <c r="E45" s="20"/>
      <c r="F45" s="20"/>
      <c r="G45" s="219"/>
      <c r="H45" s="219"/>
      <c r="I45" s="219"/>
    </row>
    <row r="46" spans="1:13" ht="18" customHeight="1" thickBot="1">
      <c r="A46" s="20"/>
      <c r="B46" s="20"/>
      <c r="C46" s="20"/>
      <c r="D46" s="312" t="s">
        <v>260</v>
      </c>
      <c r="E46" s="313"/>
      <c r="F46" s="20"/>
      <c r="G46" s="219"/>
      <c r="H46" s="222"/>
      <c r="I46" s="222"/>
    </row>
    <row r="47" spans="1:13" ht="18" customHeight="1" thickBot="1">
      <c r="A47" s="20"/>
      <c r="B47" s="20"/>
      <c r="C47" s="20"/>
      <c r="D47" s="20"/>
      <c r="E47" s="20"/>
      <c r="F47" s="20"/>
      <c r="G47" s="219"/>
      <c r="H47" s="219"/>
      <c r="I47" s="219"/>
    </row>
    <row r="48" spans="1:13" ht="18" customHeight="1" thickBot="1">
      <c r="A48" s="20"/>
      <c r="B48" s="145" t="s">
        <v>268</v>
      </c>
      <c r="C48" s="22"/>
      <c r="D48" s="22" t="s">
        <v>16</v>
      </c>
      <c r="E48" s="312" t="s">
        <v>212</v>
      </c>
      <c r="F48" s="313"/>
      <c r="G48" s="220" t="s">
        <v>16</v>
      </c>
      <c r="H48" s="221"/>
      <c r="I48" s="219"/>
      <c r="K48" s="146" t="s">
        <v>268</v>
      </c>
      <c r="L48" s="149"/>
      <c r="M48" s="110" t="s">
        <v>260</v>
      </c>
    </row>
    <row r="49" spans="1:13" ht="18" customHeight="1" thickBot="1">
      <c r="A49" s="20"/>
      <c r="B49" s="318" t="str">
        <f>CONCATENATE(A6,"_",B6)</f>
        <v>C21_Guy_TETARD</v>
      </c>
      <c r="C49" s="319"/>
      <c r="D49" s="66">
        <f>IF(E49+F49=0,0,IF(E49=F49,2,IF(E49&lt;F49,1,3)))</f>
        <v>0</v>
      </c>
      <c r="E49" s="54"/>
      <c r="F49" s="55"/>
      <c r="G49" s="53">
        <f>IF(E49+F49=0,0,IF(E49=F49,2,IF(E49&gt;F49,1,3)))</f>
        <v>0</v>
      </c>
      <c r="H49" s="318" t="str">
        <f>CONCATENATE(A9,"_",B9)</f>
        <v>C24__</v>
      </c>
      <c r="I49" s="319"/>
      <c r="K49" s="138" t="s">
        <v>294</v>
      </c>
      <c r="L49" s="112" t="s">
        <v>327</v>
      </c>
      <c r="M49" s="32" t="s">
        <v>298</v>
      </c>
    </row>
    <row r="50" spans="1:13" ht="18" customHeight="1" thickBot="1">
      <c r="A50" s="20"/>
      <c r="B50" s="41"/>
      <c r="C50" s="69"/>
      <c r="D50" s="43"/>
      <c r="E50" s="56"/>
      <c r="F50" s="57"/>
      <c r="G50" s="43"/>
      <c r="H50" s="41"/>
      <c r="I50" s="47"/>
      <c r="K50" s="141"/>
      <c r="L50" s="126"/>
      <c r="M50" s="142"/>
    </row>
    <row r="51" spans="1:13" ht="18" customHeight="1" thickBot="1">
      <c r="A51" s="20"/>
      <c r="B51" s="320" t="str">
        <f>CONCATENATE(A7,"_",B7)</f>
        <v>C22_Roland_CHALANCON</v>
      </c>
      <c r="C51" s="321"/>
      <c r="D51" s="67">
        <f>IF(E51+F51=0,0,IF(E51=F51,2,IF(E51&lt;F51,1,3)))</f>
        <v>0</v>
      </c>
      <c r="E51" s="58"/>
      <c r="F51" s="59"/>
      <c r="G51" s="70">
        <f>IF(E51+F51=0,0,IF(E51=F51,2,IF(E51&gt;F51,1,3)))</f>
        <v>0</v>
      </c>
      <c r="H51" s="322" t="str">
        <f>CONCATENATE(A10,"_",B10)</f>
        <v>C25__</v>
      </c>
      <c r="I51" s="323"/>
      <c r="K51" s="139" t="s">
        <v>295</v>
      </c>
      <c r="L51" s="29" t="s">
        <v>327</v>
      </c>
      <c r="M51" s="33" t="s">
        <v>297</v>
      </c>
    </row>
    <row r="52" spans="1:13" ht="18" customHeight="1" thickBot="1">
      <c r="A52" s="20"/>
      <c r="B52" s="41"/>
      <c r="C52" s="69"/>
      <c r="D52" s="43"/>
      <c r="E52" s="56"/>
      <c r="F52" s="57"/>
      <c r="G52" s="43"/>
      <c r="H52" s="41"/>
      <c r="I52" s="47"/>
      <c r="K52" s="141"/>
      <c r="L52" s="126"/>
      <c r="M52" s="142"/>
    </row>
    <row r="53" spans="1:13" ht="18" customHeight="1" thickBot="1">
      <c r="A53" s="20"/>
      <c r="B53" s="314" t="str">
        <f>CONCATENATE(A8,"_",B8)</f>
        <v>C23__</v>
      </c>
      <c r="C53" s="315"/>
      <c r="D53" s="67">
        <f>IF(E53+F53=0,0,IF(E53=F53,2,IF(E53&lt;F53,1,3)))</f>
        <v>0</v>
      </c>
      <c r="E53" s="62"/>
      <c r="F53" s="63"/>
      <c r="G53" s="70">
        <f>IF(E53+F53=0,0,IF(E53=F53,2,IF(E53&gt;F53,1,3)))</f>
        <v>0</v>
      </c>
      <c r="H53" s="316" t="str">
        <f>CONCATENATE(A11,"_",B11)</f>
        <v>C26__</v>
      </c>
      <c r="I53" s="317"/>
      <c r="K53" s="139" t="s">
        <v>296</v>
      </c>
      <c r="L53" s="29" t="s">
        <v>327</v>
      </c>
      <c r="M53" s="33" t="s">
        <v>299</v>
      </c>
    </row>
    <row r="54" spans="1:13" ht="18" customHeight="1" thickBot="1">
      <c r="A54" s="20"/>
      <c r="B54" s="41"/>
      <c r="C54" s="69"/>
      <c r="D54" s="43"/>
      <c r="E54" s="56"/>
      <c r="F54" s="57"/>
      <c r="G54" s="43"/>
      <c r="H54" s="41"/>
      <c r="I54" s="47"/>
      <c r="K54" s="141"/>
      <c r="L54" s="126"/>
      <c r="M54" s="142"/>
    </row>
    <row r="55" spans="1:13" ht="18" customHeight="1" thickBot="1">
      <c r="A55" s="20"/>
      <c r="B55" s="314" t="str">
        <f>CONCATENATE(A12,"_",B12)</f>
        <v>C27__</v>
      </c>
      <c r="C55" s="315"/>
      <c r="D55" s="67">
        <f>IF(E55+F55=0,0,IF(E55=F55,2,IF(E55&lt;F55,1,3)))</f>
        <v>0</v>
      </c>
      <c r="E55" s="62"/>
      <c r="F55" s="63"/>
      <c r="G55" s="70">
        <f>IF(E55+F55=0,0,IF(E55=F55,2,IF(E55&gt;F55,1,3)))</f>
        <v>0</v>
      </c>
      <c r="H55" s="316" t="str">
        <f>CONCATENATE(A15,"_",B15)</f>
        <v>C30__</v>
      </c>
      <c r="I55" s="317"/>
      <c r="K55" s="139" t="s">
        <v>300</v>
      </c>
      <c r="L55" s="29" t="s">
        <v>327</v>
      </c>
      <c r="M55" s="33" t="s">
        <v>303</v>
      </c>
    </row>
    <row r="56" spans="1:13" ht="18" customHeight="1" thickBot="1">
      <c r="A56" s="20"/>
      <c r="B56" s="41"/>
      <c r="C56" s="69"/>
      <c r="D56" s="43"/>
      <c r="E56" s="56"/>
      <c r="F56" s="57"/>
      <c r="G56" s="43"/>
      <c r="H56" s="41"/>
      <c r="I56" s="47"/>
      <c r="K56" s="141"/>
      <c r="L56" s="126"/>
      <c r="M56" s="142"/>
    </row>
    <row r="57" spans="1:13" ht="18" customHeight="1" thickBot="1">
      <c r="A57" s="20"/>
      <c r="B57" s="316" t="str">
        <f>CONCATENATE(A13,"_",B13)</f>
        <v>C28__</v>
      </c>
      <c r="C57" s="317"/>
      <c r="D57" s="68">
        <f>IF(E57+F57=0,0,IF(E57=F57,2,IF(E57&lt;F57,1,3)))</f>
        <v>0</v>
      </c>
      <c r="E57" s="64"/>
      <c r="F57" s="65"/>
      <c r="G57" s="71">
        <f>IF(E57+F57=0,0,IF(E57=F57,2,IF(E57&gt;F57,1,3)))</f>
        <v>0</v>
      </c>
      <c r="H57" s="316" t="str">
        <f>CONCATENATE(A14,"_",B14)</f>
        <v>C29__</v>
      </c>
      <c r="I57" s="317"/>
      <c r="K57" s="140" t="s">
        <v>302</v>
      </c>
      <c r="L57" s="115" t="s">
        <v>327</v>
      </c>
      <c r="M57" s="34" t="s">
        <v>301</v>
      </c>
    </row>
    <row r="58" spans="1:13" ht="18" customHeight="1">
      <c r="A58" s="20"/>
      <c r="B58" s="218"/>
      <c r="C58" s="218"/>
      <c r="D58" s="209"/>
      <c r="E58" s="75"/>
      <c r="F58" s="75"/>
      <c r="G58" s="73"/>
      <c r="H58" s="72"/>
      <c r="I58" s="72"/>
      <c r="K58" s="74"/>
      <c r="L58" s="74"/>
      <c r="M58" s="74"/>
    </row>
    <row r="59" spans="1:13" ht="18" customHeight="1" thickBot="1">
      <c r="A59" s="20"/>
      <c r="B59" s="20"/>
      <c r="C59" s="20"/>
      <c r="D59" s="20"/>
      <c r="E59" s="20"/>
      <c r="F59" s="20"/>
      <c r="G59" s="219"/>
      <c r="H59" s="219"/>
      <c r="I59" s="219"/>
    </row>
    <row r="60" spans="1:13" ht="18" customHeight="1" thickBot="1">
      <c r="A60" s="20"/>
      <c r="B60" s="20"/>
      <c r="C60" s="20"/>
      <c r="D60" s="312" t="s">
        <v>261</v>
      </c>
      <c r="E60" s="313"/>
      <c r="F60" s="20"/>
      <c r="G60" s="219"/>
      <c r="H60" s="222"/>
      <c r="I60" s="222"/>
    </row>
    <row r="61" spans="1:13" ht="18" customHeight="1" thickBot="1">
      <c r="A61" s="20"/>
      <c r="B61" s="20"/>
      <c r="C61" s="20"/>
      <c r="D61" s="20"/>
      <c r="E61" s="20"/>
      <c r="F61" s="20"/>
      <c r="G61" s="219"/>
      <c r="H61" s="219"/>
      <c r="I61" s="219"/>
    </row>
    <row r="62" spans="1:13" ht="18" customHeight="1" thickBot="1">
      <c r="A62" s="20"/>
      <c r="B62" s="145" t="s">
        <v>268</v>
      </c>
      <c r="C62" s="22"/>
      <c r="D62" s="22" t="s">
        <v>16</v>
      </c>
      <c r="E62" s="312" t="s">
        <v>212</v>
      </c>
      <c r="F62" s="313"/>
      <c r="G62" s="220" t="s">
        <v>16</v>
      </c>
      <c r="H62" s="221"/>
      <c r="I62" s="219"/>
      <c r="K62" s="146" t="s">
        <v>268</v>
      </c>
      <c r="L62" s="149"/>
      <c r="M62" s="110" t="s">
        <v>261</v>
      </c>
    </row>
    <row r="63" spans="1:13" ht="18" customHeight="1" thickBot="1">
      <c r="A63" s="20"/>
      <c r="B63" s="318" t="str">
        <f>CONCATENATE(A6,"_",B6)</f>
        <v>C21_Guy_TETARD</v>
      </c>
      <c r="C63" s="319"/>
      <c r="D63" s="66">
        <f>IF(E63+F63=0,0,IF(E63=F63,2,IF(E63&lt;F63,1,3)))</f>
        <v>0</v>
      </c>
      <c r="E63" s="54"/>
      <c r="F63" s="55"/>
      <c r="G63" s="53">
        <f>IF(E63+F63=0,0,IF(E63=F63,2,IF(E63&gt;F63,1,3)))</f>
        <v>0</v>
      </c>
      <c r="H63" s="318" t="str">
        <f>CONCATENATE(A10,"_",B10)</f>
        <v>C25__</v>
      </c>
      <c r="I63" s="319"/>
      <c r="K63" s="138" t="s">
        <v>294</v>
      </c>
      <c r="L63" s="112" t="s">
        <v>327</v>
      </c>
      <c r="M63" s="32" t="s">
        <v>297</v>
      </c>
    </row>
    <row r="64" spans="1:13" ht="18" customHeight="1" thickBot="1">
      <c r="A64" s="20"/>
      <c r="B64" s="41"/>
      <c r="C64" s="69"/>
      <c r="D64" s="43"/>
      <c r="E64" s="56"/>
      <c r="F64" s="57"/>
      <c r="G64" s="43"/>
      <c r="H64" s="41"/>
      <c r="I64" s="47"/>
      <c r="K64" s="141"/>
      <c r="L64" s="126"/>
      <c r="M64" s="142"/>
    </row>
    <row r="65" spans="1:13" ht="18" customHeight="1" thickBot="1">
      <c r="A65" s="20"/>
      <c r="B65" s="320" t="str">
        <f>CONCATENATE(A7,"_",B7)</f>
        <v>C22_Roland_CHALANCON</v>
      </c>
      <c r="C65" s="321"/>
      <c r="D65" s="67">
        <f>IF(E65+F65=0,0,IF(E65=F65,2,IF(E65&lt;F65,1,3)))</f>
        <v>0</v>
      </c>
      <c r="E65" s="58"/>
      <c r="F65" s="59"/>
      <c r="G65" s="70">
        <f>IF(E65+F65=0,0,IF(E65=F65,2,IF(E65&gt;F65,1,3)))</f>
        <v>0</v>
      </c>
      <c r="H65" s="322" t="str">
        <f>CONCATENATE(A11,"_",B11)</f>
        <v>C26__</v>
      </c>
      <c r="I65" s="323"/>
      <c r="K65" s="139" t="s">
        <v>295</v>
      </c>
      <c r="L65" s="29" t="s">
        <v>327</v>
      </c>
      <c r="M65" s="33" t="s">
        <v>299</v>
      </c>
    </row>
    <row r="66" spans="1:13" ht="18" customHeight="1" thickBot="1">
      <c r="A66" s="20"/>
      <c r="B66" s="41"/>
      <c r="C66" s="69"/>
      <c r="D66" s="43"/>
      <c r="E66" s="56"/>
      <c r="F66" s="57"/>
      <c r="G66" s="43"/>
      <c r="H66" s="41"/>
      <c r="I66" s="47"/>
      <c r="K66" s="141"/>
      <c r="L66" s="126"/>
      <c r="M66" s="142"/>
    </row>
    <row r="67" spans="1:13" ht="18" customHeight="1" thickBot="1">
      <c r="A67" s="20"/>
      <c r="B67" s="314" t="str">
        <f>CONCATENATE(A8,"_",B8)</f>
        <v>C23__</v>
      </c>
      <c r="C67" s="315"/>
      <c r="D67" s="67">
        <f>IF(E67+F67=0,0,IF(E67=F67,2,IF(E67&lt;F67,1,3)))</f>
        <v>0</v>
      </c>
      <c r="E67" s="62"/>
      <c r="F67" s="63"/>
      <c r="G67" s="70">
        <f>IF(E67+F67=0,0,IF(E67=F67,2,IF(E67&gt;F67,1,3)))</f>
        <v>0</v>
      </c>
      <c r="H67" s="316" t="str">
        <f>CONCATENATE(A12,"_",B12)</f>
        <v>C27__</v>
      </c>
      <c r="I67" s="317"/>
      <c r="K67" s="139" t="s">
        <v>296</v>
      </c>
      <c r="L67" s="29" t="s">
        <v>327</v>
      </c>
      <c r="M67" s="33" t="s">
        <v>300</v>
      </c>
    </row>
    <row r="68" spans="1:13" ht="18" customHeight="1" thickBot="1">
      <c r="A68" s="20"/>
      <c r="B68" s="41"/>
      <c r="C68" s="69"/>
      <c r="D68" s="43"/>
      <c r="E68" s="56"/>
      <c r="F68" s="57"/>
      <c r="G68" s="43"/>
      <c r="H68" s="41"/>
      <c r="I68" s="47"/>
      <c r="K68" s="141"/>
      <c r="L68" s="126"/>
      <c r="M68" s="142"/>
    </row>
    <row r="69" spans="1:13" ht="18" customHeight="1" thickBot="1">
      <c r="A69" s="20"/>
      <c r="B69" s="314" t="str">
        <f>CONCATENATE(A9,"_",B9)</f>
        <v>C24__</v>
      </c>
      <c r="C69" s="315"/>
      <c r="D69" s="67">
        <f>IF(E69+F69=0,0,IF(E69=F69,2,IF(E69&lt;F69,1,3)))</f>
        <v>0</v>
      </c>
      <c r="E69" s="62"/>
      <c r="F69" s="63"/>
      <c r="G69" s="70">
        <f>IF(E69+F69=0,0,IF(E69=F69,2,IF(E69&gt;F69,1,3)))</f>
        <v>0</v>
      </c>
      <c r="H69" s="316" t="str">
        <f>CONCATENATE(A13,"_",B13)</f>
        <v>C28__</v>
      </c>
      <c r="I69" s="317"/>
      <c r="K69" s="139" t="s">
        <v>298</v>
      </c>
      <c r="L69" s="29" t="s">
        <v>327</v>
      </c>
      <c r="M69" s="33" t="s">
        <v>302</v>
      </c>
    </row>
    <row r="70" spans="1:13" ht="18" customHeight="1" thickBot="1">
      <c r="A70" s="20"/>
      <c r="B70" s="41"/>
      <c r="C70" s="69"/>
      <c r="D70" s="43"/>
      <c r="E70" s="56"/>
      <c r="F70" s="57"/>
      <c r="G70" s="43"/>
      <c r="H70" s="41"/>
      <c r="I70" s="47"/>
      <c r="K70" s="141"/>
      <c r="L70" s="126"/>
      <c r="M70" s="142"/>
    </row>
    <row r="71" spans="1:13" ht="18" customHeight="1" thickBot="1">
      <c r="A71" s="20"/>
      <c r="B71" s="316" t="str">
        <f>CONCATENATE(A14,"_",B14)</f>
        <v>C29__</v>
      </c>
      <c r="C71" s="317"/>
      <c r="D71" s="68">
        <f>IF(E71+F71=0,0,IF(E71=F71,2,IF(E71&lt;F71,1,3)))</f>
        <v>0</v>
      </c>
      <c r="E71" s="64"/>
      <c r="F71" s="65"/>
      <c r="G71" s="71">
        <f>IF(E71+F71=0,0,IF(E71=F71,2,IF(E71&gt;F71,1,3)))</f>
        <v>0</v>
      </c>
      <c r="H71" s="316" t="str">
        <f>CONCATENATE(A15,"_",B15)</f>
        <v>C30__</v>
      </c>
      <c r="I71" s="317"/>
      <c r="K71" s="140" t="s">
        <v>301</v>
      </c>
      <c r="L71" s="115" t="s">
        <v>327</v>
      </c>
      <c r="M71" s="34" t="s">
        <v>303</v>
      </c>
    </row>
    <row r="72" spans="1:13" ht="18" customHeight="1">
      <c r="A72" s="20"/>
      <c r="B72" s="20"/>
      <c r="C72" s="20"/>
      <c r="D72" s="20"/>
      <c r="E72" s="20"/>
      <c r="F72" s="20"/>
      <c r="G72" s="219"/>
      <c r="H72" s="219"/>
      <c r="I72" s="219"/>
    </row>
    <row r="73" spans="1:13" ht="18" customHeight="1" thickBot="1">
      <c r="A73" s="20"/>
      <c r="B73" s="20"/>
      <c r="C73" s="20"/>
      <c r="D73" s="20"/>
      <c r="E73" s="20"/>
      <c r="F73" s="20"/>
      <c r="G73" s="219"/>
      <c r="H73" s="219"/>
      <c r="I73" s="219"/>
    </row>
    <row r="74" spans="1:13" ht="18" customHeight="1" thickBot="1">
      <c r="A74" s="20"/>
      <c r="B74" s="20"/>
      <c r="C74" s="20"/>
      <c r="D74" s="312" t="s">
        <v>262</v>
      </c>
      <c r="E74" s="313"/>
      <c r="F74" s="20"/>
      <c r="G74" s="219"/>
      <c r="H74" s="222"/>
      <c r="I74" s="222"/>
    </row>
    <row r="75" spans="1:13" ht="18" customHeight="1" thickBot="1">
      <c r="A75" s="20"/>
      <c r="B75" s="20"/>
      <c r="C75" s="20"/>
      <c r="D75" s="20"/>
      <c r="E75" s="20"/>
      <c r="F75" s="20"/>
      <c r="G75" s="219"/>
      <c r="H75" s="219"/>
      <c r="I75" s="219"/>
    </row>
    <row r="76" spans="1:13" ht="18" customHeight="1" thickBot="1">
      <c r="A76" s="20"/>
      <c r="B76" s="145" t="s">
        <v>268</v>
      </c>
      <c r="C76" s="22"/>
      <c r="D76" s="22" t="s">
        <v>16</v>
      </c>
      <c r="E76" s="312" t="s">
        <v>212</v>
      </c>
      <c r="F76" s="313"/>
      <c r="G76" s="220" t="s">
        <v>16</v>
      </c>
      <c r="H76" s="221"/>
      <c r="I76" s="219"/>
      <c r="K76" s="146" t="s">
        <v>268</v>
      </c>
      <c r="L76" s="149"/>
      <c r="M76" s="110" t="s">
        <v>262</v>
      </c>
    </row>
    <row r="77" spans="1:13" ht="18" customHeight="1" thickBot="1">
      <c r="A77" s="20"/>
      <c r="B77" s="318" t="str">
        <f>CONCATENATE(A6,"_",B6)</f>
        <v>C21_Guy_TETARD</v>
      </c>
      <c r="C77" s="319"/>
      <c r="D77" s="66">
        <f>IF(E77+F77=0,0,IF(E77=F77,2,IF(E77&lt;F77,1,3)))</f>
        <v>0</v>
      </c>
      <c r="E77" s="54"/>
      <c r="F77" s="55"/>
      <c r="G77" s="53">
        <f>IF(E77+F77=0,0,IF(E77=F77,2,IF(E77&gt;F77,1,3)))</f>
        <v>0</v>
      </c>
      <c r="H77" s="318" t="str">
        <f>CONCATENATE(A11,"_",B11)</f>
        <v>C26__</v>
      </c>
      <c r="I77" s="319"/>
      <c r="K77" s="151" t="s">
        <v>294</v>
      </c>
      <c r="L77" s="152" t="s">
        <v>327</v>
      </c>
      <c r="M77" s="32" t="s">
        <v>299</v>
      </c>
    </row>
    <row r="78" spans="1:13" ht="18" customHeight="1" thickBot="1">
      <c r="A78" s="20"/>
      <c r="B78" s="41"/>
      <c r="C78" s="69"/>
      <c r="D78" s="43"/>
      <c r="E78" s="56"/>
      <c r="F78" s="57"/>
      <c r="G78" s="43"/>
      <c r="H78" s="41"/>
      <c r="I78" s="47"/>
      <c r="K78" s="141"/>
      <c r="L78" s="126"/>
      <c r="M78" s="142"/>
    </row>
    <row r="79" spans="1:13" ht="18" customHeight="1" thickBot="1">
      <c r="A79" s="20"/>
      <c r="B79" s="320" t="str">
        <f>CONCATENATE(A7,"_",B7)</f>
        <v>C22_Roland_CHALANCON</v>
      </c>
      <c r="C79" s="321"/>
      <c r="D79" s="67">
        <f>IF(E79+F79=0,0,IF(E79=F79,2,IF(E79&lt;F79,1,3)))</f>
        <v>0</v>
      </c>
      <c r="E79" s="58"/>
      <c r="F79" s="59"/>
      <c r="G79" s="70">
        <f>IF(E79+F79=0,0,IF(E79=F79,2,IF(E79&gt;F79,1,3)))</f>
        <v>0</v>
      </c>
      <c r="H79" s="322" t="str">
        <f>CONCATENATE(A12,"_",B12)</f>
        <v>C27__</v>
      </c>
      <c r="I79" s="323"/>
      <c r="K79" s="139" t="s">
        <v>295</v>
      </c>
      <c r="L79" s="29" t="s">
        <v>327</v>
      </c>
      <c r="M79" s="33" t="s">
        <v>300</v>
      </c>
    </row>
    <row r="80" spans="1:13" ht="18" customHeight="1" thickBot="1">
      <c r="A80" s="20"/>
      <c r="B80" s="41"/>
      <c r="C80" s="69"/>
      <c r="D80" s="43"/>
      <c r="E80" s="56"/>
      <c r="F80" s="57"/>
      <c r="G80" s="43"/>
      <c r="H80" s="41"/>
      <c r="I80" s="47"/>
      <c r="K80" s="141"/>
      <c r="L80" s="126"/>
      <c r="M80" s="142"/>
    </row>
    <row r="81" spans="1:13" ht="18" customHeight="1" thickBot="1">
      <c r="A81" s="20"/>
      <c r="B81" s="314" t="str">
        <f>CONCATENATE(A8,"_",B8)</f>
        <v>C23__</v>
      </c>
      <c r="C81" s="315"/>
      <c r="D81" s="67">
        <f>IF(E81+F81=0,0,IF(E81=F81,2,IF(E81&lt;F81,1,3)))</f>
        <v>0</v>
      </c>
      <c r="E81" s="62"/>
      <c r="F81" s="63"/>
      <c r="G81" s="70">
        <f>IF(E81+F81=0,0,IF(E81=F81,2,IF(E81&gt;F81,1,3)))</f>
        <v>0</v>
      </c>
      <c r="H81" s="316" t="str">
        <f>CONCATENATE(A13,"_",B13)</f>
        <v>C28__</v>
      </c>
      <c r="I81" s="317"/>
      <c r="K81" s="139" t="s">
        <v>296</v>
      </c>
      <c r="L81" s="29" t="s">
        <v>327</v>
      </c>
      <c r="M81" s="33" t="s">
        <v>302</v>
      </c>
    </row>
    <row r="82" spans="1:13" ht="18" customHeight="1" thickBot="1">
      <c r="A82" s="20"/>
      <c r="B82" s="41"/>
      <c r="C82" s="69"/>
      <c r="D82" s="43"/>
      <c r="E82" s="56"/>
      <c r="F82" s="57"/>
      <c r="G82" s="43"/>
      <c r="H82" s="41"/>
      <c r="I82" s="47"/>
      <c r="K82" s="141"/>
      <c r="L82" s="126"/>
      <c r="M82" s="142"/>
    </row>
    <row r="83" spans="1:13" ht="18" customHeight="1" thickBot="1">
      <c r="A83" s="20"/>
      <c r="B83" s="314" t="str">
        <f>CONCATENATE(A9,"_",B9)</f>
        <v>C24__</v>
      </c>
      <c r="C83" s="315"/>
      <c r="D83" s="67">
        <f>IF(E83+F83=0,0,IF(E83=F83,2,IF(E83&lt;F83,1,3)))</f>
        <v>0</v>
      </c>
      <c r="E83" s="62"/>
      <c r="F83" s="63"/>
      <c r="G83" s="70">
        <f>IF(E83+F83=0,0,IF(E83=F83,2,IF(E83&gt;F83,1,3)))</f>
        <v>0</v>
      </c>
      <c r="H83" s="316" t="str">
        <f>CONCATENATE(A14,"_",B14)</f>
        <v>C29__</v>
      </c>
      <c r="I83" s="317"/>
      <c r="K83" s="139" t="s">
        <v>298</v>
      </c>
      <c r="L83" s="29" t="s">
        <v>327</v>
      </c>
      <c r="M83" s="33" t="s">
        <v>301</v>
      </c>
    </row>
    <row r="84" spans="1:13" ht="18" customHeight="1" thickBot="1">
      <c r="A84" s="20"/>
      <c r="B84" s="41"/>
      <c r="C84" s="69"/>
      <c r="D84" s="43"/>
      <c r="E84" s="56"/>
      <c r="F84" s="57"/>
      <c r="G84" s="43"/>
      <c r="H84" s="41"/>
      <c r="I84" s="47"/>
      <c r="K84" s="141"/>
      <c r="L84" s="126"/>
      <c r="M84" s="142"/>
    </row>
    <row r="85" spans="1:13" ht="18" customHeight="1" thickBot="1">
      <c r="A85" s="20"/>
      <c r="B85" s="316" t="str">
        <f>CONCATENATE(A10,"_",B10)</f>
        <v>C25__</v>
      </c>
      <c r="C85" s="317"/>
      <c r="D85" s="68">
        <f>IF(E85+F85=0,0,IF(E85=F85,2,IF(E85&lt;F85,1,3)))</f>
        <v>0</v>
      </c>
      <c r="E85" s="64"/>
      <c r="F85" s="65"/>
      <c r="G85" s="71">
        <f>IF(E85+F85=0,0,IF(E85=F85,2,IF(E85&gt;F85,1,3)))</f>
        <v>0</v>
      </c>
      <c r="H85" s="316" t="str">
        <f>CONCATENATE(A15,"_",B15)</f>
        <v>C30__</v>
      </c>
      <c r="I85" s="317"/>
      <c r="K85" s="140" t="s">
        <v>297</v>
      </c>
      <c r="L85" s="115" t="s">
        <v>327</v>
      </c>
      <c r="M85" s="34" t="s">
        <v>303</v>
      </c>
    </row>
    <row r="86" spans="1:13" ht="18" customHeight="1">
      <c r="A86" s="20"/>
      <c r="B86" s="20"/>
      <c r="C86" s="20"/>
      <c r="D86" s="20"/>
      <c r="E86" s="20"/>
      <c r="F86" s="20"/>
      <c r="G86" s="219"/>
      <c r="H86" s="219"/>
      <c r="I86" s="222"/>
    </row>
    <row r="87" spans="1:13" ht="18" customHeight="1" thickBot="1">
      <c r="A87" s="20"/>
      <c r="B87" s="20"/>
      <c r="C87" s="20"/>
      <c r="D87" s="20"/>
      <c r="E87" s="20"/>
      <c r="F87" s="20"/>
      <c r="G87" s="219"/>
      <c r="H87" s="219"/>
      <c r="I87" s="222"/>
    </row>
    <row r="88" spans="1:13" ht="18" customHeight="1" thickBot="1">
      <c r="A88" s="20"/>
      <c r="B88" s="20"/>
      <c r="C88" s="20"/>
      <c r="D88" s="312" t="s">
        <v>269</v>
      </c>
      <c r="E88" s="313"/>
      <c r="F88" s="20"/>
      <c r="G88" s="219"/>
      <c r="H88" s="222"/>
      <c r="I88" s="222"/>
    </row>
    <row r="89" spans="1:13" ht="18" customHeight="1" thickBot="1">
      <c r="A89" s="20"/>
      <c r="B89" s="20"/>
      <c r="C89" s="20"/>
      <c r="D89" s="20"/>
      <c r="E89" s="20"/>
      <c r="F89" s="20"/>
      <c r="G89" s="219"/>
      <c r="H89" s="219"/>
      <c r="I89" s="222"/>
    </row>
    <row r="90" spans="1:13" ht="18" customHeight="1" thickBot="1">
      <c r="A90" s="20"/>
      <c r="B90" s="145" t="s">
        <v>268</v>
      </c>
      <c r="C90" s="22"/>
      <c r="D90" s="22" t="s">
        <v>16</v>
      </c>
      <c r="E90" s="312" t="s">
        <v>212</v>
      </c>
      <c r="F90" s="313"/>
      <c r="G90" s="220" t="s">
        <v>16</v>
      </c>
      <c r="H90" s="221"/>
      <c r="I90" s="219"/>
      <c r="K90" s="146" t="s">
        <v>268</v>
      </c>
      <c r="L90" s="149"/>
      <c r="M90" s="110" t="s">
        <v>269</v>
      </c>
    </row>
    <row r="91" spans="1:13" ht="18" customHeight="1" thickBot="1">
      <c r="A91" s="20"/>
      <c r="B91" s="318" t="str">
        <f>CONCATENATE(A6,"_",B6)</f>
        <v>C21_Guy_TETARD</v>
      </c>
      <c r="C91" s="319"/>
      <c r="D91" s="66">
        <f>IF(E91+F91=0,0,IF(E91=F91,2,IF(E91&lt;F91,1,3)))</f>
        <v>0</v>
      </c>
      <c r="E91" s="54"/>
      <c r="F91" s="55"/>
      <c r="G91" s="53">
        <f>IF(E91+F91=0,0,IF(E91=F91,2,IF(E91&gt;F91,1,3)))</f>
        <v>0</v>
      </c>
      <c r="H91" s="318" t="str">
        <f>CONCATENATE(A12,"_",B12)</f>
        <v>C27__</v>
      </c>
      <c r="I91" s="319"/>
      <c r="K91" s="138" t="s">
        <v>294</v>
      </c>
      <c r="L91" s="112" t="s">
        <v>327</v>
      </c>
      <c r="M91" s="32" t="s">
        <v>300</v>
      </c>
    </row>
    <row r="92" spans="1:13" ht="18" customHeight="1" thickBot="1">
      <c r="A92" s="20"/>
      <c r="B92" s="41"/>
      <c r="C92" s="69"/>
      <c r="D92" s="43"/>
      <c r="E92" s="56"/>
      <c r="F92" s="57"/>
      <c r="G92" s="43"/>
      <c r="H92" s="41"/>
      <c r="I92" s="47"/>
      <c r="K92" s="141"/>
      <c r="L92" s="126"/>
      <c r="M92" s="142"/>
    </row>
    <row r="93" spans="1:13" ht="18" customHeight="1" thickBot="1">
      <c r="A93" s="20"/>
      <c r="B93" s="320" t="str">
        <f>CONCATENATE(A7,"_",B7)</f>
        <v>C22_Roland_CHALANCON</v>
      </c>
      <c r="C93" s="321"/>
      <c r="D93" s="67">
        <f>IF(E93+F93=0,0,IF(E93=F93,2,IF(E93&lt;F93,1,3)))</f>
        <v>0</v>
      </c>
      <c r="E93" s="58"/>
      <c r="F93" s="59"/>
      <c r="G93" s="70">
        <f>IF(E93+F93=0,0,IF(E93=F93,2,IF(E93&gt;F93,1,3)))</f>
        <v>0</v>
      </c>
      <c r="H93" s="322" t="str">
        <f>CONCATENATE(A13,"_",B13)</f>
        <v>C28__</v>
      </c>
      <c r="I93" s="323"/>
      <c r="K93" s="139" t="s">
        <v>295</v>
      </c>
      <c r="L93" s="29" t="s">
        <v>327</v>
      </c>
      <c r="M93" s="33" t="s">
        <v>302</v>
      </c>
    </row>
    <row r="94" spans="1:13" ht="18" customHeight="1" thickBot="1">
      <c r="A94" s="20"/>
      <c r="B94" s="41"/>
      <c r="C94" s="69"/>
      <c r="D94" s="43"/>
      <c r="E94" s="56"/>
      <c r="F94" s="57"/>
      <c r="G94" s="43"/>
      <c r="H94" s="41"/>
      <c r="I94" s="47"/>
      <c r="K94" s="141"/>
      <c r="L94" s="126"/>
      <c r="M94" s="142"/>
    </row>
    <row r="95" spans="1:13" ht="18" customHeight="1" thickBot="1">
      <c r="A95" s="20"/>
      <c r="B95" s="314" t="str">
        <f>CONCATENATE(A8,"_",B8)</f>
        <v>C23__</v>
      </c>
      <c r="C95" s="315"/>
      <c r="D95" s="67">
        <f>IF(E95+F95=0,0,IF(E95=F95,2,IF(E95&lt;F95,1,3)))</f>
        <v>0</v>
      </c>
      <c r="E95" s="62"/>
      <c r="F95" s="63"/>
      <c r="G95" s="70">
        <f>IF(E95+F95=0,0,IF(E95=F95,2,IF(E95&gt;F95,1,3)))</f>
        <v>0</v>
      </c>
      <c r="H95" s="316" t="str">
        <f>CONCATENATE(A14,"_",B14)</f>
        <v>C29__</v>
      </c>
      <c r="I95" s="317"/>
      <c r="K95" s="139" t="s">
        <v>296</v>
      </c>
      <c r="L95" s="29" t="s">
        <v>327</v>
      </c>
      <c r="M95" s="33" t="s">
        <v>301</v>
      </c>
    </row>
    <row r="96" spans="1:13" ht="18" customHeight="1" thickBot="1">
      <c r="A96" s="20"/>
      <c r="B96" s="41"/>
      <c r="C96" s="69"/>
      <c r="D96" s="43"/>
      <c r="E96" s="56"/>
      <c r="F96" s="57"/>
      <c r="G96" s="43"/>
      <c r="H96" s="41"/>
      <c r="I96" s="47"/>
      <c r="K96" s="141"/>
      <c r="L96" s="126"/>
      <c r="M96" s="142"/>
    </row>
    <row r="97" spans="1:13" ht="18" customHeight="1" thickBot="1">
      <c r="A97" s="20"/>
      <c r="B97" s="314" t="str">
        <f>CONCATENATE(A9,"_",B9)</f>
        <v>C24__</v>
      </c>
      <c r="C97" s="315"/>
      <c r="D97" s="67">
        <f>IF(E97+F97=0,0,IF(E97=F97,2,IF(E97&lt;F97,1,3)))</f>
        <v>0</v>
      </c>
      <c r="E97" s="62"/>
      <c r="F97" s="63"/>
      <c r="G97" s="70">
        <f>IF(E97+F97=0,0,IF(E97=F97,2,IF(E97&gt;F97,1,3)))</f>
        <v>0</v>
      </c>
      <c r="H97" s="316" t="str">
        <f>CONCATENATE(A15,"_",B15)</f>
        <v>C30__</v>
      </c>
      <c r="I97" s="317"/>
      <c r="K97" s="139" t="s">
        <v>298</v>
      </c>
      <c r="L97" s="29" t="s">
        <v>327</v>
      </c>
      <c r="M97" s="33" t="s">
        <v>303</v>
      </c>
    </row>
    <row r="98" spans="1:13" ht="18" customHeight="1" thickBot="1">
      <c r="A98" s="20"/>
      <c r="B98" s="41"/>
      <c r="C98" s="69"/>
      <c r="D98" s="43"/>
      <c r="E98" s="56"/>
      <c r="F98" s="57"/>
      <c r="G98" s="43"/>
      <c r="H98" s="41"/>
      <c r="I98" s="47"/>
      <c r="K98" s="141"/>
      <c r="L98" s="126"/>
      <c r="M98" s="142"/>
    </row>
    <row r="99" spans="1:13" ht="18" customHeight="1" thickBot="1">
      <c r="A99" s="20"/>
      <c r="B99" s="316" t="str">
        <f>CONCATENATE(A10,"_",B10)</f>
        <v>C25__</v>
      </c>
      <c r="C99" s="317"/>
      <c r="D99" s="68">
        <f>IF(E99+F99=0,0,IF(E99=F99,2,IF(E99&lt;F99,1,3)))</f>
        <v>0</v>
      </c>
      <c r="E99" s="64"/>
      <c r="F99" s="65"/>
      <c r="G99" s="71">
        <f>IF(E99+F99=0,0,IF(E99=F99,2,IF(E99&gt;F99,1,3)))</f>
        <v>0</v>
      </c>
      <c r="H99" s="316" t="str">
        <f>CONCATENATE(A11,"_",B11)</f>
        <v>C26__</v>
      </c>
      <c r="I99" s="317"/>
      <c r="K99" s="140" t="s">
        <v>297</v>
      </c>
      <c r="L99" s="115" t="s">
        <v>327</v>
      </c>
      <c r="M99" s="34" t="s">
        <v>299</v>
      </c>
    </row>
    <row r="100" spans="1:13" ht="18" customHeight="1">
      <c r="A100" s="20"/>
      <c r="B100" s="20"/>
      <c r="C100" s="20"/>
      <c r="D100" s="20"/>
      <c r="E100" s="20"/>
      <c r="F100" s="20"/>
      <c r="G100" s="219"/>
      <c r="H100" s="219"/>
      <c r="I100" s="222"/>
    </row>
    <row r="101" spans="1:13" ht="18" customHeight="1" thickBot="1">
      <c r="A101" s="20"/>
      <c r="B101" s="20"/>
      <c r="C101" s="20"/>
      <c r="D101" s="20"/>
      <c r="E101" s="20"/>
      <c r="F101" s="20"/>
      <c r="G101" s="219"/>
      <c r="H101" s="219"/>
      <c r="I101" s="222"/>
    </row>
    <row r="102" spans="1:13" ht="18" customHeight="1" thickBot="1">
      <c r="A102" s="20"/>
      <c r="B102" s="20"/>
      <c r="C102" s="20"/>
      <c r="D102" s="312" t="s">
        <v>265</v>
      </c>
      <c r="E102" s="313"/>
      <c r="F102" s="20"/>
      <c r="G102" s="219"/>
      <c r="H102" s="222"/>
      <c r="I102" s="222"/>
    </row>
    <row r="103" spans="1:13" ht="18" customHeight="1" thickBot="1">
      <c r="A103" s="20"/>
      <c r="B103" s="20"/>
      <c r="C103" s="20"/>
      <c r="D103" s="20"/>
      <c r="E103" s="20"/>
      <c r="F103" s="20"/>
      <c r="G103" s="219"/>
      <c r="H103" s="219"/>
      <c r="I103" s="222"/>
    </row>
    <row r="104" spans="1:13" ht="18" customHeight="1" thickBot="1">
      <c r="A104" s="20"/>
      <c r="B104" s="145" t="s">
        <v>268</v>
      </c>
      <c r="C104" s="22"/>
      <c r="D104" s="22" t="s">
        <v>16</v>
      </c>
      <c r="E104" s="312" t="s">
        <v>212</v>
      </c>
      <c r="F104" s="313"/>
      <c r="G104" s="220" t="s">
        <v>16</v>
      </c>
      <c r="H104" s="221"/>
      <c r="I104" s="219"/>
      <c r="K104" s="146" t="s">
        <v>268</v>
      </c>
      <c r="L104" s="149"/>
      <c r="M104" s="110" t="s">
        <v>265</v>
      </c>
    </row>
    <row r="105" spans="1:13" ht="18" customHeight="1" thickBot="1">
      <c r="A105" s="20"/>
      <c r="B105" s="318" t="str">
        <f>CONCATENATE(A6,"_",B6)</f>
        <v>C21_Guy_TETARD</v>
      </c>
      <c r="C105" s="319"/>
      <c r="D105" s="66">
        <f>IF(E105+F105=0,0,IF(E105=F105,2,IF(E105&lt;F105,1,3)))</f>
        <v>0</v>
      </c>
      <c r="E105" s="54"/>
      <c r="F105" s="55"/>
      <c r="G105" s="53">
        <f>IF(E105+F105=0,0,IF(E105=F105,2,IF(E105&gt;F105,1,3)))</f>
        <v>0</v>
      </c>
      <c r="H105" s="318" t="str">
        <f>CONCATENATE(A13,"_",B13)</f>
        <v>C28__</v>
      </c>
      <c r="I105" s="319"/>
      <c r="K105" s="138" t="s">
        <v>294</v>
      </c>
      <c r="L105" s="112" t="s">
        <v>327</v>
      </c>
      <c r="M105" s="32" t="s">
        <v>302</v>
      </c>
    </row>
    <row r="106" spans="1:13" ht="18" customHeight="1" thickBot="1">
      <c r="A106" s="20"/>
      <c r="B106" s="41"/>
      <c r="C106" s="69"/>
      <c r="D106" s="43"/>
      <c r="E106" s="56"/>
      <c r="F106" s="57"/>
      <c r="G106" s="43"/>
      <c r="H106" s="41"/>
      <c r="I106" s="47"/>
      <c r="K106" s="141"/>
      <c r="L106" s="126"/>
      <c r="M106" s="142"/>
    </row>
    <row r="107" spans="1:13" ht="18" customHeight="1" thickBot="1">
      <c r="A107" s="20"/>
      <c r="B107" s="320" t="str">
        <f>CONCATENATE(A7,"_",B7)</f>
        <v>C22_Roland_CHALANCON</v>
      </c>
      <c r="C107" s="321"/>
      <c r="D107" s="67">
        <f>IF(E107+F107=0,0,IF(E107=F107,2,IF(E107&lt;F107,1,3)))</f>
        <v>0</v>
      </c>
      <c r="E107" s="58"/>
      <c r="F107" s="59"/>
      <c r="G107" s="70">
        <f>IF(E107+F107=0,0,IF(E107=F107,2,IF(E107&gt;F107,1,3)))</f>
        <v>0</v>
      </c>
      <c r="H107" s="322" t="str">
        <f>CONCATENATE(A14,"_",B14)</f>
        <v>C29__</v>
      </c>
      <c r="I107" s="323"/>
      <c r="K107" s="139" t="s">
        <v>295</v>
      </c>
      <c r="L107" s="29" t="s">
        <v>327</v>
      </c>
      <c r="M107" s="33" t="s">
        <v>301</v>
      </c>
    </row>
    <row r="108" spans="1:13" ht="18" customHeight="1" thickBot="1">
      <c r="A108" s="20"/>
      <c r="B108" s="41"/>
      <c r="C108" s="69"/>
      <c r="D108" s="43"/>
      <c r="E108" s="56"/>
      <c r="F108" s="57"/>
      <c r="G108" s="43"/>
      <c r="H108" s="41"/>
      <c r="I108" s="47"/>
      <c r="K108" s="141"/>
      <c r="L108" s="126"/>
      <c r="M108" s="142"/>
    </row>
    <row r="109" spans="1:13" ht="18" customHeight="1" thickBot="1">
      <c r="A109" s="20"/>
      <c r="B109" s="314" t="str">
        <f>CONCATENATE(A8,"_",B8)</f>
        <v>C23__</v>
      </c>
      <c r="C109" s="315"/>
      <c r="D109" s="67">
        <f>IF(E109+F109=0,0,IF(E109=F109,2,IF(E109&lt;F109,1,3)))</f>
        <v>0</v>
      </c>
      <c r="E109" s="62"/>
      <c r="F109" s="63"/>
      <c r="G109" s="70">
        <f>IF(E109+F109=0,0,IF(E109=F109,2,IF(E109&gt;F109,1,3)))</f>
        <v>0</v>
      </c>
      <c r="H109" s="316" t="str">
        <f>CONCATENATE(A15,"_",B15)</f>
        <v>C30__</v>
      </c>
      <c r="I109" s="317"/>
      <c r="K109" s="139" t="s">
        <v>296</v>
      </c>
      <c r="L109" s="29" t="s">
        <v>327</v>
      </c>
      <c r="M109" s="33" t="s">
        <v>303</v>
      </c>
    </row>
    <row r="110" spans="1:13" ht="18" customHeight="1" thickBot="1">
      <c r="A110" s="20"/>
      <c r="B110" s="41"/>
      <c r="C110" s="69"/>
      <c r="D110" s="43"/>
      <c r="E110" s="56"/>
      <c r="F110" s="57"/>
      <c r="G110" s="43"/>
      <c r="H110" s="41"/>
      <c r="I110" s="47"/>
      <c r="K110" s="141"/>
      <c r="L110" s="126"/>
      <c r="M110" s="142"/>
    </row>
    <row r="111" spans="1:13" ht="18" customHeight="1" thickBot="1">
      <c r="A111" s="20"/>
      <c r="B111" s="314" t="str">
        <f>CONCATENATE(A9,"_",B9)</f>
        <v>C24__</v>
      </c>
      <c r="C111" s="315"/>
      <c r="D111" s="67">
        <f>IF(E111+F111=0,0,IF(E111=F111,2,IF(E111&lt;F111,1,3)))</f>
        <v>0</v>
      </c>
      <c r="E111" s="62"/>
      <c r="F111" s="63"/>
      <c r="G111" s="70">
        <f>IF(E111+F111=0,0,IF(E111=F111,2,IF(E111&gt;F111,1,3)))</f>
        <v>0</v>
      </c>
      <c r="H111" s="316" t="str">
        <f>CONCATENATE(A10,"_",B10)</f>
        <v>C25__</v>
      </c>
      <c r="I111" s="317"/>
      <c r="K111" s="139" t="s">
        <v>298</v>
      </c>
      <c r="L111" s="29" t="s">
        <v>327</v>
      </c>
      <c r="M111" s="33" t="s">
        <v>297</v>
      </c>
    </row>
    <row r="112" spans="1:13" ht="18" customHeight="1" thickBot="1">
      <c r="A112" s="20"/>
      <c r="B112" s="41"/>
      <c r="C112" s="69"/>
      <c r="D112" s="43"/>
      <c r="E112" s="56"/>
      <c r="F112" s="57"/>
      <c r="G112" s="43"/>
      <c r="H112" s="41"/>
      <c r="I112" s="47"/>
      <c r="K112" s="141"/>
      <c r="L112" s="126"/>
      <c r="M112" s="142"/>
    </row>
    <row r="113" spans="1:13" ht="18" customHeight="1" thickBot="1">
      <c r="A113" s="20"/>
      <c r="B113" s="316" t="str">
        <f>CONCATENATE(A11,"_",B11)</f>
        <v>C26__</v>
      </c>
      <c r="C113" s="317"/>
      <c r="D113" s="68">
        <f>IF(E113+F113=0,0,IF(E113=F113,2,IF(E113&lt;F113,1,3)))</f>
        <v>0</v>
      </c>
      <c r="E113" s="64"/>
      <c r="F113" s="65"/>
      <c r="G113" s="71">
        <f>IF(E113+F113=0,0,IF(E113=F113,2,IF(E113&gt;F113,1,3)))</f>
        <v>0</v>
      </c>
      <c r="H113" s="316" t="str">
        <f>CONCATENATE(A12,"_",B12)</f>
        <v>C27__</v>
      </c>
      <c r="I113" s="317"/>
      <c r="K113" s="140" t="s">
        <v>299</v>
      </c>
      <c r="L113" s="115" t="s">
        <v>327</v>
      </c>
      <c r="M113" s="34" t="s">
        <v>300</v>
      </c>
    </row>
    <row r="114" spans="1:13" ht="18" customHeight="1">
      <c r="A114" s="20"/>
      <c r="B114" s="20"/>
      <c r="C114" s="20"/>
      <c r="D114" s="20"/>
      <c r="E114" s="20"/>
      <c r="F114" s="20"/>
      <c r="G114" s="219"/>
      <c r="H114" s="219"/>
      <c r="I114" s="222"/>
    </row>
    <row r="115" spans="1:13" ht="18" customHeight="1" thickBot="1">
      <c r="A115" s="20"/>
      <c r="B115" s="20"/>
      <c r="C115" s="20"/>
      <c r="D115" s="20"/>
      <c r="E115" s="20"/>
      <c r="F115" s="20"/>
      <c r="G115" s="219"/>
      <c r="H115" s="219"/>
      <c r="I115" s="222"/>
    </row>
    <row r="116" spans="1:13" ht="18" customHeight="1" thickBot="1">
      <c r="A116" s="20"/>
      <c r="B116" s="20"/>
      <c r="C116" s="20"/>
      <c r="D116" s="312" t="s">
        <v>266</v>
      </c>
      <c r="E116" s="313"/>
      <c r="F116" s="20"/>
      <c r="G116" s="219"/>
      <c r="H116" s="222"/>
      <c r="I116" s="222"/>
    </row>
    <row r="117" spans="1:13" ht="18" customHeight="1" thickBot="1">
      <c r="A117" s="20"/>
      <c r="B117" s="20"/>
      <c r="C117" s="20"/>
      <c r="D117" s="20"/>
      <c r="E117" s="20"/>
      <c r="F117" s="20"/>
      <c r="G117" s="219"/>
      <c r="H117" s="219"/>
      <c r="I117" s="222"/>
    </row>
    <row r="118" spans="1:13" ht="18" customHeight="1" thickBot="1">
      <c r="A118" s="20"/>
      <c r="B118" s="145" t="s">
        <v>268</v>
      </c>
      <c r="C118" s="22"/>
      <c r="D118" s="22" t="s">
        <v>16</v>
      </c>
      <c r="E118" s="312" t="s">
        <v>212</v>
      </c>
      <c r="F118" s="313"/>
      <c r="G118" s="220" t="s">
        <v>16</v>
      </c>
      <c r="H118" s="221"/>
      <c r="I118" s="219"/>
      <c r="K118" s="146" t="s">
        <v>268</v>
      </c>
      <c r="L118" s="149"/>
      <c r="M118" s="110" t="s">
        <v>266</v>
      </c>
    </row>
    <row r="119" spans="1:13" ht="18" customHeight="1" thickBot="1">
      <c r="A119" s="20"/>
      <c r="B119" s="318" t="str">
        <f>CONCATENATE(A6,"_",B6)</f>
        <v>C21_Guy_TETARD</v>
      </c>
      <c r="C119" s="319"/>
      <c r="D119" s="66">
        <f>IF(E119+F119=0,0,IF(E119=F119,2,IF(E119&lt;F119,1,3)))</f>
        <v>0</v>
      </c>
      <c r="E119" s="54"/>
      <c r="F119" s="55"/>
      <c r="G119" s="53">
        <f>IF(E119+F119=0,0,IF(E119=F119,2,IF(E119&gt;F119,1,3)))</f>
        <v>0</v>
      </c>
      <c r="H119" s="318" t="str">
        <f>CONCATENATE(A14,"_",B14)</f>
        <v>C29__</v>
      </c>
      <c r="I119" s="319"/>
      <c r="K119" s="138" t="s">
        <v>294</v>
      </c>
      <c r="L119" s="112" t="s">
        <v>327</v>
      </c>
      <c r="M119" s="32" t="s">
        <v>301</v>
      </c>
    </row>
    <row r="120" spans="1:13" ht="18" customHeight="1" thickBot="1">
      <c r="A120" s="20"/>
      <c r="B120" s="41"/>
      <c r="C120" s="69"/>
      <c r="D120" s="43"/>
      <c r="E120" s="56"/>
      <c r="F120" s="57"/>
      <c r="G120" s="43"/>
      <c r="H120" s="41"/>
      <c r="I120" s="47"/>
      <c r="K120" s="141"/>
      <c r="L120" s="126"/>
      <c r="M120" s="142"/>
    </row>
    <row r="121" spans="1:13" ht="18" customHeight="1" thickBot="1">
      <c r="A121" s="20"/>
      <c r="B121" s="320" t="str">
        <f>CONCATENATE(A7,"_",B7)</f>
        <v>C22_Roland_CHALANCON</v>
      </c>
      <c r="C121" s="321"/>
      <c r="D121" s="67">
        <f>IF(E121+F121=0,0,IF(E121=F121,2,IF(E121&lt;F121,1,3)))</f>
        <v>0</v>
      </c>
      <c r="E121" s="58"/>
      <c r="F121" s="59"/>
      <c r="G121" s="70">
        <f>IF(E121+F121=0,0,IF(E121=F121,2,IF(E121&gt;F121,1,3)))</f>
        <v>0</v>
      </c>
      <c r="H121" s="322" t="str">
        <f>CONCATENATE(A15,"_",B15)</f>
        <v>C30__</v>
      </c>
      <c r="I121" s="323"/>
      <c r="K121" s="139" t="s">
        <v>295</v>
      </c>
      <c r="L121" s="29" t="s">
        <v>327</v>
      </c>
      <c r="M121" s="33" t="s">
        <v>303</v>
      </c>
    </row>
    <row r="122" spans="1:13" ht="18" customHeight="1" thickBot="1">
      <c r="A122" s="20"/>
      <c r="B122" s="41"/>
      <c r="C122" s="69"/>
      <c r="D122" s="43"/>
      <c r="E122" s="56"/>
      <c r="F122" s="57"/>
      <c r="G122" s="43"/>
      <c r="H122" s="41"/>
      <c r="I122" s="47"/>
      <c r="K122" s="141"/>
      <c r="L122" s="126"/>
      <c r="M122" s="142"/>
    </row>
    <row r="123" spans="1:13" ht="18" customHeight="1" thickBot="1">
      <c r="A123" s="20"/>
      <c r="B123" s="314" t="str">
        <f>CONCATENATE(A8,"_",B8)</f>
        <v>C23__</v>
      </c>
      <c r="C123" s="315"/>
      <c r="D123" s="67">
        <f>IF(E123+F123=0,0,IF(E123=F123,2,IF(E123&lt;F123,1,3)))</f>
        <v>0</v>
      </c>
      <c r="E123" s="62"/>
      <c r="F123" s="63"/>
      <c r="G123" s="70">
        <f>IF(E123+F123=0,0,IF(E123=F123,2,IF(E123&gt;F123,1,3)))</f>
        <v>0</v>
      </c>
      <c r="H123" s="316" t="str">
        <f>CONCATENATE(A9,"_",B9)</f>
        <v>C24__</v>
      </c>
      <c r="I123" s="317"/>
      <c r="K123" s="139" t="s">
        <v>296</v>
      </c>
      <c r="L123" s="29" t="s">
        <v>327</v>
      </c>
      <c r="M123" s="33" t="s">
        <v>298</v>
      </c>
    </row>
    <row r="124" spans="1:13" ht="18" customHeight="1" thickBot="1">
      <c r="A124" s="20"/>
      <c r="B124" s="41"/>
      <c r="C124" s="69"/>
      <c r="D124" s="43"/>
      <c r="E124" s="56"/>
      <c r="F124" s="57"/>
      <c r="G124" s="43"/>
      <c r="H124" s="41"/>
      <c r="I124" s="47"/>
      <c r="K124" s="141"/>
      <c r="L124" s="126"/>
      <c r="M124" s="142"/>
    </row>
    <row r="125" spans="1:13" ht="18" customHeight="1" thickBot="1">
      <c r="A125" s="20"/>
      <c r="B125" s="314" t="str">
        <f>CONCATENATE(A12,"_",B12)</f>
        <v>C27__</v>
      </c>
      <c r="C125" s="315"/>
      <c r="D125" s="67">
        <f>IF(E125+F125=0,0,IF(E125=F125,2,IF(E125&lt;F125,1,3)))</f>
        <v>0</v>
      </c>
      <c r="E125" s="62"/>
      <c r="F125" s="63"/>
      <c r="G125" s="70">
        <f>IF(E125+F125=0,0,IF(E125=F125,2,IF(E125&gt;F125,1,3)))</f>
        <v>0</v>
      </c>
      <c r="H125" s="316" t="str">
        <f>CONCATENATE(A10,"_",B10)</f>
        <v>C25__</v>
      </c>
      <c r="I125" s="317"/>
      <c r="K125" s="139" t="s">
        <v>300</v>
      </c>
      <c r="L125" s="29" t="s">
        <v>327</v>
      </c>
      <c r="M125" s="33" t="s">
        <v>297</v>
      </c>
    </row>
    <row r="126" spans="1:13" ht="18" customHeight="1" thickBot="1">
      <c r="A126" s="20"/>
      <c r="B126" s="41"/>
      <c r="C126" s="69"/>
      <c r="D126" s="43"/>
      <c r="E126" s="56"/>
      <c r="F126" s="57"/>
      <c r="G126" s="43"/>
      <c r="H126" s="41"/>
      <c r="I126" s="47"/>
      <c r="K126" s="141"/>
      <c r="L126" s="126"/>
      <c r="M126" s="142"/>
    </row>
    <row r="127" spans="1:13" ht="18" customHeight="1" thickBot="1">
      <c r="A127" s="20"/>
      <c r="B127" s="316" t="str">
        <f>CONCATENATE(A11,"_",B11)</f>
        <v>C26__</v>
      </c>
      <c r="C127" s="317"/>
      <c r="D127" s="68">
        <f>IF(E127+F127=0,0,IF(E127=F127,2,IF(E127&lt;F127,1,3)))</f>
        <v>0</v>
      </c>
      <c r="E127" s="64"/>
      <c r="F127" s="65"/>
      <c r="G127" s="71">
        <f>IF(E127+F127=0,0,IF(E127=F127,2,IF(E127&gt;F127,1,3)))</f>
        <v>0</v>
      </c>
      <c r="H127" s="316" t="str">
        <f>CONCATENATE(A13,"_",B13)</f>
        <v>C28__</v>
      </c>
      <c r="I127" s="317"/>
      <c r="K127" s="140" t="s">
        <v>299</v>
      </c>
      <c r="L127" s="115" t="s">
        <v>327</v>
      </c>
      <c r="M127" s="34" t="s">
        <v>302</v>
      </c>
    </row>
    <row r="128" spans="1:13" ht="18" customHeight="1">
      <c r="A128" s="20"/>
      <c r="B128" s="20"/>
      <c r="C128" s="20"/>
      <c r="D128" s="20"/>
      <c r="E128" s="20"/>
      <c r="F128" s="20"/>
      <c r="G128" s="219"/>
      <c r="H128" s="219"/>
      <c r="I128" s="222"/>
    </row>
    <row r="129" spans="1:13" ht="18" customHeight="1" thickBot="1">
      <c r="A129" s="20"/>
      <c r="B129" s="20"/>
      <c r="C129" s="20"/>
      <c r="D129" s="20"/>
      <c r="E129" s="20"/>
      <c r="F129" s="20"/>
      <c r="G129" s="219"/>
      <c r="H129" s="219"/>
      <c r="I129" s="222"/>
    </row>
    <row r="130" spans="1:13" ht="18" customHeight="1" thickBot="1">
      <c r="A130" s="20"/>
      <c r="B130" s="20"/>
      <c r="C130" s="20"/>
      <c r="D130" s="312" t="s">
        <v>270</v>
      </c>
      <c r="E130" s="313"/>
      <c r="F130" s="20"/>
      <c r="G130" s="219"/>
      <c r="H130" s="222"/>
      <c r="I130" s="222"/>
    </row>
    <row r="131" spans="1:13" ht="18" customHeight="1" thickBot="1">
      <c r="A131" s="20"/>
      <c r="B131" s="20"/>
      <c r="C131" s="20"/>
      <c r="D131" s="20"/>
      <c r="E131" s="20"/>
      <c r="F131" s="20"/>
      <c r="G131" s="219"/>
      <c r="H131" s="219"/>
      <c r="I131" s="222"/>
    </row>
    <row r="132" spans="1:13" ht="18" customHeight="1" thickBot="1">
      <c r="A132" s="20"/>
      <c r="B132" s="145" t="s">
        <v>268</v>
      </c>
      <c r="C132" s="22"/>
      <c r="D132" s="22" t="s">
        <v>16</v>
      </c>
      <c r="E132" s="312" t="s">
        <v>212</v>
      </c>
      <c r="F132" s="313"/>
      <c r="G132" s="220" t="s">
        <v>16</v>
      </c>
      <c r="H132" s="221"/>
      <c r="I132" s="219"/>
      <c r="K132" s="146" t="s">
        <v>268</v>
      </c>
      <c r="L132" s="149"/>
      <c r="M132" s="110" t="s">
        <v>270</v>
      </c>
    </row>
    <row r="133" spans="1:13" ht="18" customHeight="1" thickBot="1">
      <c r="A133" s="20"/>
      <c r="B133" s="318" t="str">
        <f>CONCATENATE(A6,"_",B6)</f>
        <v>C21_Guy_TETARD</v>
      </c>
      <c r="C133" s="319"/>
      <c r="D133" s="66">
        <f>IF(E133+F133=0,0,IF(E133=F133,2,IF(E133&lt;F133,1,3)))</f>
        <v>0</v>
      </c>
      <c r="E133" s="54"/>
      <c r="F133" s="55"/>
      <c r="G133" s="53">
        <f>IF(E133+F133=0,0,IF(E133=F133,2,IF(E133&gt;F133,1,3)))</f>
        <v>0</v>
      </c>
      <c r="H133" s="318" t="str">
        <f>CONCATENATE(A15,"_",B15)</f>
        <v>C30__</v>
      </c>
      <c r="I133" s="319"/>
      <c r="K133" s="138" t="s">
        <v>294</v>
      </c>
      <c r="L133" s="112" t="s">
        <v>327</v>
      </c>
      <c r="M133" s="32" t="s">
        <v>303</v>
      </c>
    </row>
    <row r="134" spans="1:13" ht="18" customHeight="1" thickBot="1">
      <c r="A134" s="20"/>
      <c r="B134" s="41"/>
      <c r="C134" s="69"/>
      <c r="D134" s="43"/>
      <c r="E134" s="56"/>
      <c r="F134" s="57"/>
      <c r="G134" s="43"/>
      <c r="H134" s="41"/>
      <c r="I134" s="47"/>
      <c r="K134" s="141"/>
      <c r="L134" s="126"/>
      <c r="M134" s="142"/>
    </row>
    <row r="135" spans="1:13" ht="18" customHeight="1" thickBot="1">
      <c r="A135" s="20"/>
      <c r="B135" s="320" t="str">
        <f>CONCATENATE(A8,"_",B8)</f>
        <v>C23__</v>
      </c>
      <c r="C135" s="321"/>
      <c r="D135" s="67">
        <f>IF(E135+F135=0,0,IF(E135=F135,2,IF(E135&lt;F135,1,3)))</f>
        <v>0</v>
      </c>
      <c r="E135" s="58"/>
      <c r="F135" s="59"/>
      <c r="G135" s="70">
        <f>IF(E135+F135=0,0,IF(E135=F135,2,IF(E135&gt;F135,1,3)))</f>
        <v>0</v>
      </c>
      <c r="H135" s="322" t="str">
        <f>CONCATENATE(A7,"_",B7)</f>
        <v>C22_Roland_CHALANCON</v>
      </c>
      <c r="I135" s="323"/>
      <c r="K135" s="139" t="s">
        <v>296</v>
      </c>
      <c r="L135" s="29" t="s">
        <v>327</v>
      </c>
      <c r="M135" s="33" t="s">
        <v>295</v>
      </c>
    </row>
    <row r="136" spans="1:13" ht="18" customHeight="1" thickBot="1">
      <c r="A136" s="20"/>
      <c r="B136" s="41"/>
      <c r="C136" s="69"/>
      <c r="D136" s="43"/>
      <c r="E136" s="56"/>
      <c r="F136" s="57"/>
      <c r="G136" s="43"/>
      <c r="H136" s="41"/>
      <c r="I136" s="47"/>
      <c r="K136" s="141"/>
      <c r="L136" s="126"/>
      <c r="M136" s="142"/>
    </row>
    <row r="137" spans="1:13" ht="18" customHeight="1" thickBot="1">
      <c r="A137" s="20"/>
      <c r="B137" s="314" t="str">
        <f>CONCATENATE(A10,"_",B10)</f>
        <v>C25__</v>
      </c>
      <c r="C137" s="315"/>
      <c r="D137" s="67">
        <f>IF(E137+F137=0,0,IF(E137=F137,2,IF(E137&lt;F137,1,3)))</f>
        <v>0</v>
      </c>
      <c r="E137" s="62"/>
      <c r="F137" s="63"/>
      <c r="G137" s="70">
        <f>IF(E137+F137=0,0,IF(E137=F137,2,IF(E137&gt;F137,1,3)))</f>
        <v>0</v>
      </c>
      <c r="H137" s="316" t="str">
        <f>CONCATENATE(A13,"_",B13)</f>
        <v>C28__</v>
      </c>
      <c r="I137" s="317"/>
      <c r="K137" s="139" t="s">
        <v>297</v>
      </c>
      <c r="L137" s="29" t="s">
        <v>327</v>
      </c>
      <c r="M137" s="33" t="s">
        <v>302</v>
      </c>
    </row>
    <row r="138" spans="1:13" ht="18" customHeight="1" thickBot="1">
      <c r="A138" s="20"/>
      <c r="B138" s="41"/>
      <c r="C138" s="69"/>
      <c r="D138" s="43"/>
      <c r="E138" s="56"/>
      <c r="F138" s="57"/>
      <c r="G138" s="43"/>
      <c r="H138" s="41"/>
      <c r="I138" s="47"/>
      <c r="K138" s="141"/>
      <c r="L138" s="126"/>
      <c r="M138" s="142"/>
    </row>
    <row r="139" spans="1:13" ht="18" customHeight="1" thickBot="1">
      <c r="A139" s="20"/>
      <c r="B139" s="314" t="str">
        <f>CONCATENATE(A12,"_",B12)</f>
        <v>C27__</v>
      </c>
      <c r="C139" s="315"/>
      <c r="D139" s="67">
        <f>IF(E139+F139=0,0,IF(E139=F139,2,IF(E139&lt;F139,1,3)))</f>
        <v>0</v>
      </c>
      <c r="E139" s="62"/>
      <c r="F139" s="63"/>
      <c r="G139" s="70">
        <f>IF(E139+F139=0,0,IF(E139=F139,2,IF(E139&gt;F139,1,3)))</f>
        <v>0</v>
      </c>
      <c r="H139" s="316" t="str">
        <f>CONCATENATE(A9,"_",B9)</f>
        <v>C24__</v>
      </c>
      <c r="I139" s="317"/>
      <c r="K139" s="139" t="s">
        <v>300</v>
      </c>
      <c r="L139" s="29" t="s">
        <v>327</v>
      </c>
      <c r="M139" s="33" t="s">
        <v>298</v>
      </c>
    </row>
    <row r="140" spans="1:13" ht="18" customHeight="1" thickBot="1">
      <c r="A140" s="20"/>
      <c r="B140" s="41"/>
      <c r="C140" s="69"/>
      <c r="D140" s="43"/>
      <c r="E140" s="56"/>
      <c r="F140" s="57"/>
      <c r="G140" s="43"/>
      <c r="H140" s="41"/>
      <c r="I140" s="47"/>
      <c r="K140" s="141"/>
      <c r="L140" s="126"/>
      <c r="M140" s="142"/>
    </row>
    <row r="141" spans="1:13" ht="18" customHeight="1" thickBot="1">
      <c r="A141" s="20"/>
      <c r="B141" s="316" t="str">
        <f>CONCATENATE(A14,"_",B14)</f>
        <v>C29__</v>
      </c>
      <c r="C141" s="317"/>
      <c r="D141" s="68">
        <f>IF(E141+F141=0,0,IF(E141=F141,2,IF(E141&lt;F141,1,3)))</f>
        <v>0</v>
      </c>
      <c r="E141" s="64"/>
      <c r="F141" s="65"/>
      <c r="G141" s="71">
        <f>IF(E141+F141=0,0,IF(E141=F141,2,IF(E141&gt;F141,1,3)))</f>
        <v>0</v>
      </c>
      <c r="H141" s="316" t="str">
        <f>CONCATENATE(A11,"_",B11)</f>
        <v>C26__</v>
      </c>
      <c r="I141" s="317"/>
      <c r="K141" s="140" t="s">
        <v>301</v>
      </c>
      <c r="L141" s="115" t="s">
        <v>327</v>
      </c>
      <c r="M141" s="34" t="s">
        <v>299</v>
      </c>
    </row>
    <row r="142" spans="1:13" ht="18" customHeight="1">
      <c r="A142" s="20"/>
      <c r="B142" s="20"/>
      <c r="C142" s="20"/>
      <c r="D142" s="20"/>
      <c r="E142" s="20"/>
      <c r="F142" s="20"/>
      <c r="G142" s="20"/>
      <c r="H142" s="20"/>
      <c r="I142" s="20"/>
    </row>
  </sheetData>
  <sheetProtection password="CFC3" sheet="1" objects="1" scenarios="1"/>
  <mergeCells count="133">
    <mergeCell ref="B141:C141"/>
    <mergeCell ref="H141:I141"/>
    <mergeCell ref="D32:E32"/>
    <mergeCell ref="D46:E46"/>
    <mergeCell ref="D60:E60"/>
    <mergeCell ref="D74:E74"/>
    <mergeCell ref="B135:C135"/>
    <mergeCell ref="H135:I135"/>
    <mergeCell ref="B137:C137"/>
    <mergeCell ref="H137:I137"/>
    <mergeCell ref="B139:C139"/>
    <mergeCell ref="H139:I139"/>
    <mergeCell ref="B125:C125"/>
    <mergeCell ref="H125:I125"/>
    <mergeCell ref="B127:C127"/>
    <mergeCell ref="H127:I127"/>
    <mergeCell ref="E132:F132"/>
    <mergeCell ref="B133:C133"/>
    <mergeCell ref="H133:I133"/>
    <mergeCell ref="E118:F118"/>
    <mergeCell ref="B119:C119"/>
    <mergeCell ref="H119:I119"/>
    <mergeCell ref="B121:C121"/>
    <mergeCell ref="H121:I121"/>
    <mergeCell ref="B123:C123"/>
    <mergeCell ref="H123:I123"/>
    <mergeCell ref="B109:C109"/>
    <mergeCell ref="H109:I109"/>
    <mergeCell ref="B111:C111"/>
    <mergeCell ref="H111:I111"/>
    <mergeCell ref="B113:C113"/>
    <mergeCell ref="H113:I113"/>
    <mergeCell ref="B99:C99"/>
    <mergeCell ref="H99:I99"/>
    <mergeCell ref="E104:F104"/>
    <mergeCell ref="B105:C105"/>
    <mergeCell ref="H105:I105"/>
    <mergeCell ref="B107:C107"/>
    <mergeCell ref="H107:I107"/>
    <mergeCell ref="D102:E102"/>
    <mergeCell ref="D116:E116"/>
    <mergeCell ref="B93:C93"/>
    <mergeCell ref="H93:I93"/>
    <mergeCell ref="B95:C95"/>
    <mergeCell ref="H95:I95"/>
    <mergeCell ref="B97:C97"/>
    <mergeCell ref="H97:I97"/>
    <mergeCell ref="B83:C83"/>
    <mergeCell ref="H83:I83"/>
    <mergeCell ref="B85:C85"/>
    <mergeCell ref="H85:I85"/>
    <mergeCell ref="E90:F90"/>
    <mergeCell ref="B91:C91"/>
    <mergeCell ref="H91:I91"/>
    <mergeCell ref="D88:E88"/>
    <mergeCell ref="E76:F76"/>
    <mergeCell ref="B77:C77"/>
    <mergeCell ref="H77:I77"/>
    <mergeCell ref="B79:C79"/>
    <mergeCell ref="H79:I79"/>
    <mergeCell ref="B81:C81"/>
    <mergeCell ref="H81:I81"/>
    <mergeCell ref="B67:C67"/>
    <mergeCell ref="H67:I67"/>
    <mergeCell ref="B69:C69"/>
    <mergeCell ref="H69:I69"/>
    <mergeCell ref="B71:C71"/>
    <mergeCell ref="H71:I71"/>
    <mergeCell ref="B57:C57"/>
    <mergeCell ref="H57:I57"/>
    <mergeCell ref="E62:F62"/>
    <mergeCell ref="B63:C63"/>
    <mergeCell ref="H63:I63"/>
    <mergeCell ref="B65:C65"/>
    <mergeCell ref="H65:I65"/>
    <mergeCell ref="B51:C51"/>
    <mergeCell ref="H51:I51"/>
    <mergeCell ref="B53:C53"/>
    <mergeCell ref="H53:I53"/>
    <mergeCell ref="B55:C55"/>
    <mergeCell ref="H55:I55"/>
    <mergeCell ref="E48:F48"/>
    <mergeCell ref="B49:C49"/>
    <mergeCell ref="H49:I49"/>
    <mergeCell ref="B37:C37"/>
    <mergeCell ref="H37:I37"/>
    <mergeCell ref="B39:C39"/>
    <mergeCell ref="H39:I39"/>
    <mergeCell ref="B41:C41"/>
    <mergeCell ref="H41:I41"/>
    <mergeCell ref="B35:C35"/>
    <mergeCell ref="H35:I35"/>
    <mergeCell ref="B23:C23"/>
    <mergeCell ref="H23:I23"/>
    <mergeCell ref="B25:C25"/>
    <mergeCell ref="H25:I25"/>
    <mergeCell ref="B27:C27"/>
    <mergeCell ref="H27:I27"/>
    <mergeCell ref="B43:C43"/>
    <mergeCell ref="H43:I43"/>
    <mergeCell ref="B13:C13"/>
    <mergeCell ref="D13:E13"/>
    <mergeCell ref="B14:C14"/>
    <mergeCell ref="D14:E14"/>
    <mergeCell ref="B15:C15"/>
    <mergeCell ref="D15:E15"/>
    <mergeCell ref="B29:C29"/>
    <mergeCell ref="H29:I29"/>
    <mergeCell ref="E34:F34"/>
    <mergeCell ref="K3:L3"/>
    <mergeCell ref="D130:E130"/>
    <mergeCell ref="B1:G1"/>
    <mergeCell ref="C3:F3"/>
    <mergeCell ref="B5:C5"/>
    <mergeCell ref="D5:E5"/>
    <mergeCell ref="B6:C6"/>
    <mergeCell ref="D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D18:E18"/>
    <mergeCell ref="E20:F20"/>
    <mergeCell ref="B21:C21"/>
    <mergeCell ref="H21:I21"/>
  </mergeCells>
  <pageMargins left="0.23" right="0.17" top="0.27" bottom="0.62" header="0.18" footer="0.35"/>
  <pageSetup paperSize="9" scale="94" fitToHeight="4" orientation="portrait" horizontalDpi="300" verticalDpi="300" r:id="rId1"/>
  <headerFooter alignWithMargins="0">
    <oddFooter>Page &amp;P de &amp;N</oddFooter>
  </headerFooter>
  <rowBreaks count="3" manualBreakCount="3">
    <brk id="45" max="13" man="1"/>
    <brk id="87" max="13" man="1"/>
    <brk id="12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M146"/>
  <sheetViews>
    <sheetView view="pageBreakPreview" zoomScale="90" zoomScaleNormal="100" zoomScaleSheetLayoutView="90" workbookViewId="0">
      <selection activeCell="F22" sqref="F22"/>
    </sheetView>
  </sheetViews>
  <sheetFormatPr baseColWidth="10" defaultRowHeight="15" customHeight="1"/>
  <cols>
    <col min="1" max="1" width="7" style="96" customWidth="1"/>
    <col min="2" max="2" width="17" style="96" customWidth="1"/>
    <col min="3" max="3" width="16.83203125" style="96" customWidth="1"/>
    <col min="4" max="4" width="12.6640625" style="96" customWidth="1"/>
    <col min="5" max="6" width="11" style="96" customWidth="1"/>
    <col min="7" max="7" width="10.83203125" style="96" customWidth="1"/>
    <col min="8" max="8" width="18" style="96" customWidth="1"/>
    <col min="9" max="9" width="13.5" style="96" customWidth="1"/>
    <col min="10" max="10" width="12" style="96"/>
    <col min="11" max="11" width="16.83203125" style="96" customWidth="1"/>
    <col min="12" max="12" width="12.1640625" style="96" customWidth="1"/>
    <col min="13" max="13" width="16.83203125" style="96" customWidth="1"/>
    <col min="14" max="16384" width="12" style="96"/>
  </cols>
  <sheetData>
    <row r="1" spans="1:12" ht="21" customHeight="1" thickBot="1">
      <c r="B1" s="330" t="s">
        <v>234</v>
      </c>
      <c r="C1" s="331"/>
      <c r="D1" s="331"/>
      <c r="E1" s="331"/>
      <c r="F1" s="331"/>
      <c r="G1" s="332"/>
      <c r="H1" s="26"/>
    </row>
    <row r="2" spans="1:12" ht="18" customHeight="1" thickBot="1">
      <c r="C2" s="97"/>
      <c r="D2" s="97"/>
      <c r="E2" s="97"/>
      <c r="F2" s="97"/>
    </row>
    <row r="3" spans="1:12" ht="18" customHeight="1" thickBot="1">
      <c r="C3" s="334" t="s">
        <v>271</v>
      </c>
      <c r="D3" s="335"/>
      <c r="E3" s="335"/>
      <c r="F3" s="336"/>
      <c r="K3" s="310" t="s">
        <v>339</v>
      </c>
      <c r="L3" s="311"/>
    </row>
    <row r="4" spans="1:12" ht="18" customHeight="1" thickBot="1"/>
    <row r="5" spans="1:12" ht="18" customHeight="1" thickBot="1">
      <c r="A5" s="16" t="s">
        <v>210</v>
      </c>
      <c r="B5" s="339" t="s">
        <v>211</v>
      </c>
      <c r="C5" s="340"/>
      <c r="D5" s="342" t="s">
        <v>10</v>
      </c>
      <c r="E5" s="343"/>
      <c r="F5" s="149" t="s">
        <v>16</v>
      </c>
      <c r="G5" s="82" t="s">
        <v>0</v>
      </c>
      <c r="H5" s="82" t="s">
        <v>17</v>
      </c>
      <c r="I5" s="82" t="s">
        <v>18</v>
      </c>
    </row>
    <row r="6" spans="1:12" ht="18" customHeight="1">
      <c r="A6" s="92" t="s">
        <v>272</v>
      </c>
      <c r="B6" s="337" t="str">
        <f>CONCATENATE(TirageV!H33,"_",TirageV!I33)</f>
        <v>Bernard_BONNET</v>
      </c>
      <c r="C6" s="338"/>
      <c r="D6" s="338" t="str">
        <f>+TirageV!J33</f>
        <v>x</v>
      </c>
      <c r="E6" s="341"/>
      <c r="F6" s="288">
        <f>SUM(D21+D35+D49+D63+D77+D91+D105+D119+D133)</f>
        <v>1</v>
      </c>
      <c r="G6" s="98">
        <f t="shared" ref="G6:G15" si="0">SUM(H6-I6)</f>
        <v>-4</v>
      </c>
      <c r="H6" s="99">
        <f>SUM(E21+E35+E49+E63+E77+E91+E105+E119+E133)</f>
        <v>4</v>
      </c>
      <c r="I6" s="100">
        <f>SUM(F21+F35+F49+F63+F77+F91+F105+F119+F133)</f>
        <v>8</v>
      </c>
    </row>
    <row r="7" spans="1:12" ht="18" customHeight="1">
      <c r="A7" s="93" t="s">
        <v>273</v>
      </c>
      <c r="B7" s="333" t="str">
        <f>CONCATENATE(TirageV!H34,"_",TirageV!I34)</f>
        <v>Robert_BOUVET</v>
      </c>
      <c r="C7" s="324"/>
      <c r="D7" s="324" t="str">
        <f>+TirageV!J34</f>
        <v>x</v>
      </c>
      <c r="E7" s="325"/>
      <c r="F7" s="289">
        <f>SUM(G21+D37+D51+D65+D79+D93+D107+D121+G135)</f>
        <v>3</v>
      </c>
      <c r="G7" s="101">
        <f t="shared" si="0"/>
        <v>4</v>
      </c>
      <c r="H7" s="102">
        <f>SUM(F21+E37+E51+E65+E79+E93+E107+E121+F135)</f>
        <v>8</v>
      </c>
      <c r="I7" s="103">
        <f>SUM(E21+F37+F51+F65+F79+F93+F107+F121+E135)</f>
        <v>4</v>
      </c>
      <c r="K7" s="104"/>
    </row>
    <row r="8" spans="1:12" ht="18" customHeight="1">
      <c r="A8" s="93" t="s">
        <v>274</v>
      </c>
      <c r="B8" s="333" t="str">
        <f>CONCATENATE(TirageV!H35,"_",TirageV!I35)</f>
        <v>_</v>
      </c>
      <c r="C8" s="324"/>
      <c r="D8" s="324" t="str">
        <f>+TirageV!J35</f>
        <v/>
      </c>
      <c r="E8" s="325"/>
      <c r="F8" s="289">
        <f>SUM(D23+G35+D53+D67+D81+D95+D109+D123+D135)</f>
        <v>0</v>
      </c>
      <c r="G8" s="105">
        <f t="shared" si="0"/>
        <v>0</v>
      </c>
      <c r="H8" s="102">
        <f>SUM(E23+F35+E53+E67+E81+E95+E109+E123+E135)</f>
        <v>0</v>
      </c>
      <c r="I8" s="103">
        <f>SUM(F23+E35+F53+F67+F81+F95+F109+F123+F135)</f>
        <v>0</v>
      </c>
      <c r="K8" s="104"/>
    </row>
    <row r="9" spans="1:12" ht="18" customHeight="1">
      <c r="A9" s="93" t="s">
        <v>275</v>
      </c>
      <c r="B9" s="333" t="str">
        <f>CONCATENATE(TirageV!H36,"_",TirageV!I36)</f>
        <v>_</v>
      </c>
      <c r="C9" s="324"/>
      <c r="D9" s="324" t="str">
        <f>+TirageV!J36</f>
        <v/>
      </c>
      <c r="E9" s="325"/>
      <c r="F9" s="289">
        <f>SUM(D25+G37+G49+D69+D83+D97+D111+G123+G139)</f>
        <v>0</v>
      </c>
      <c r="G9" s="105">
        <f t="shared" si="0"/>
        <v>0</v>
      </c>
      <c r="H9" s="102">
        <f>SUM(E25+F37+F49+E69+E83+E97+E111+F123+F139)</f>
        <v>0</v>
      </c>
      <c r="I9" s="103">
        <f>SUM(F25+E37+E49+F69+F83+F97+F111+E123+E139)</f>
        <v>0</v>
      </c>
      <c r="K9" s="104"/>
    </row>
    <row r="10" spans="1:12" ht="18" customHeight="1">
      <c r="A10" s="93" t="s">
        <v>276</v>
      </c>
      <c r="B10" s="333" t="str">
        <f>CONCATENATE(TirageV!H37,"_",TirageV!I37)</f>
        <v>_</v>
      </c>
      <c r="C10" s="324"/>
      <c r="D10" s="324" t="str">
        <f>+TirageV!J37</f>
        <v/>
      </c>
      <c r="E10" s="325"/>
      <c r="F10" s="289">
        <f>SUM(G23+D43+G51+G63+D85+D99+G111+G125+D137)</f>
        <v>0</v>
      </c>
      <c r="G10" s="105">
        <f t="shared" si="0"/>
        <v>0</v>
      </c>
      <c r="H10" s="102">
        <f>SUM(F23+E43+F51+F63+E85+E99+F111+F125+E137)</f>
        <v>0</v>
      </c>
      <c r="I10" s="103">
        <f>SUM(E23+F43+E51+E63+F85+F99+E111+E125+F137)</f>
        <v>0</v>
      </c>
    </row>
    <row r="11" spans="1:12" ht="18" customHeight="1">
      <c r="A11" s="93" t="s">
        <v>277</v>
      </c>
      <c r="B11" s="333" t="str">
        <f>CONCATENATE(TirageV!H38,"_",TirageV!I38)</f>
        <v>_</v>
      </c>
      <c r="C11" s="324"/>
      <c r="D11" s="324" t="str">
        <f>+TirageV!J38</f>
        <v/>
      </c>
      <c r="E11" s="325"/>
      <c r="F11" s="289">
        <f>SUM(G25+D41+G53+G65+G77+G99+D113+D127+G141)</f>
        <v>0</v>
      </c>
      <c r="G11" s="105">
        <f t="shared" si="0"/>
        <v>0</v>
      </c>
      <c r="H11" s="102">
        <f>SUM(F25+E41+F53+F65+F77+F99+E113+E127+F141)</f>
        <v>0</v>
      </c>
      <c r="I11" s="103">
        <f>SUM(E25+F41+E53+E65+E77+E99+F113+F127+E141)</f>
        <v>0</v>
      </c>
    </row>
    <row r="12" spans="1:12" ht="18" customHeight="1">
      <c r="A12" s="93" t="s">
        <v>278</v>
      </c>
      <c r="B12" s="333" t="str">
        <f>CONCATENATE(TirageV!H39,"_",TirageV!I39)</f>
        <v>_</v>
      </c>
      <c r="C12" s="324"/>
      <c r="D12" s="324" t="str">
        <f>+TirageV!J39</f>
        <v/>
      </c>
      <c r="E12" s="325"/>
      <c r="F12" s="289">
        <f>SUM(D27+D39+D55+G67+G79+G91+G113+D125+D139)</f>
        <v>0</v>
      </c>
      <c r="G12" s="105">
        <f t="shared" si="0"/>
        <v>0</v>
      </c>
      <c r="H12" s="102">
        <f>SUM(E27+E39+E55+F67+F79+F91+F113+E125+E139)</f>
        <v>0</v>
      </c>
      <c r="I12" s="103">
        <f>SUM(F27+F39+F55+E67+E79+E91+E113+F125+F139)</f>
        <v>0</v>
      </c>
    </row>
    <row r="13" spans="1:12" ht="18" customHeight="1">
      <c r="A13" s="93" t="s">
        <v>279</v>
      </c>
      <c r="B13" s="333" t="str">
        <f>CONCATENATE(TirageV!H40,"_",TirageV!I40)</f>
        <v>_</v>
      </c>
      <c r="C13" s="324"/>
      <c r="D13" s="324" t="str">
        <f>+TirageV!J40</f>
        <v/>
      </c>
      <c r="E13" s="325"/>
      <c r="F13" s="289">
        <f>SUM(D29+G39+D57+G69+G81+G93+G105+G127+G137)</f>
        <v>0</v>
      </c>
      <c r="G13" s="105">
        <f t="shared" si="0"/>
        <v>0</v>
      </c>
      <c r="H13" s="102">
        <f>SUM(E29+F39+E57+F69+F81+F93+F105+F127+F137)</f>
        <v>0</v>
      </c>
      <c r="I13" s="103">
        <f>SUM(F29+E39+F57+E69+E81+E93+E105+E127+E137)</f>
        <v>0</v>
      </c>
    </row>
    <row r="14" spans="1:12" ht="18" customHeight="1">
      <c r="A14" s="93" t="s">
        <v>280</v>
      </c>
      <c r="B14" s="333" t="str">
        <f>CONCATENATE(TirageV!H41,"_",TirageV!I41)</f>
        <v>_</v>
      </c>
      <c r="C14" s="324"/>
      <c r="D14" s="324" t="str">
        <f>+TirageV!J41</f>
        <v/>
      </c>
      <c r="E14" s="325"/>
      <c r="F14" s="289">
        <f>SUM(G27+G43+G57+D71+G83+G95+G107+G119+D141)</f>
        <v>0</v>
      </c>
      <c r="G14" s="105">
        <f t="shared" si="0"/>
        <v>0</v>
      </c>
      <c r="H14" s="102">
        <f>SUM(F27+F43+F57+E71+F83+F95+F107+F119+E141)</f>
        <v>0</v>
      </c>
      <c r="I14" s="103">
        <f>SUM(E27+E43+E57+F71+E83+E95+E107+E119+F141)</f>
        <v>0</v>
      </c>
    </row>
    <row r="15" spans="1:12" ht="18" customHeight="1" thickBot="1">
      <c r="A15" s="94" t="s">
        <v>281</v>
      </c>
      <c r="B15" s="344" t="str">
        <f>CONCATENATE(TirageV!H42,"_",TirageV!I42)</f>
        <v>_</v>
      </c>
      <c r="C15" s="345"/>
      <c r="D15" s="345" t="str">
        <f>+TirageV!J42</f>
        <v/>
      </c>
      <c r="E15" s="346"/>
      <c r="F15" s="290">
        <f>SUM(G29+G41+G55+G71+G85+G97+G109+G121+G133)</f>
        <v>0</v>
      </c>
      <c r="G15" s="106">
        <f t="shared" si="0"/>
        <v>0</v>
      </c>
      <c r="H15" s="107">
        <f>SUM(F29+F41+F55+F71+F85+F97+F109+F121+F133)</f>
        <v>0</v>
      </c>
      <c r="I15" s="108">
        <f>SUM(E29+E41+E55+E71+E85+E97+E109+E121+E133)</f>
        <v>0</v>
      </c>
    </row>
    <row r="16" spans="1:12" ht="18" customHeight="1">
      <c r="A16" s="210"/>
      <c r="B16" s="210"/>
      <c r="C16" s="210"/>
      <c r="D16" s="210"/>
      <c r="E16" s="210"/>
      <c r="F16" s="39">
        <f>SUM(F6:F15)</f>
        <v>4</v>
      </c>
      <c r="G16" s="39">
        <f>SUM(G6:G15)</f>
        <v>0</v>
      </c>
      <c r="H16" s="39">
        <f>SUM(H6:H15)</f>
        <v>12</v>
      </c>
      <c r="I16" s="39">
        <f>SUM(I6:I15)</f>
        <v>12</v>
      </c>
      <c r="K16" s="104"/>
    </row>
    <row r="17" spans="1:13" ht="18" customHeight="1" thickBot="1">
      <c r="A17" s="109"/>
      <c r="B17" s="109"/>
      <c r="C17" s="109"/>
      <c r="D17" s="109"/>
      <c r="E17" s="109"/>
      <c r="F17" s="21"/>
      <c r="G17" s="21"/>
      <c r="H17" s="21"/>
      <c r="I17" s="21"/>
      <c r="K17" s="104"/>
    </row>
    <row r="18" spans="1:13" ht="18" customHeight="1" thickBot="1">
      <c r="A18" s="109"/>
      <c r="B18" s="109"/>
      <c r="C18" s="109"/>
      <c r="D18" s="312" t="s">
        <v>233</v>
      </c>
      <c r="E18" s="313"/>
      <c r="F18" s="109"/>
      <c r="G18" s="109"/>
      <c r="H18" s="109"/>
      <c r="I18" s="109"/>
    </row>
    <row r="19" spans="1:13" ht="18" customHeight="1" thickBot="1">
      <c r="A19" s="109"/>
      <c r="B19" s="109"/>
      <c r="C19" s="109"/>
      <c r="D19" s="109"/>
      <c r="E19" s="109"/>
      <c r="F19" s="109"/>
      <c r="G19" s="109"/>
      <c r="H19" s="109"/>
      <c r="I19" s="109"/>
    </row>
    <row r="20" spans="1:13" ht="18" customHeight="1" thickBot="1">
      <c r="A20" s="109"/>
      <c r="B20" s="95" t="s">
        <v>207</v>
      </c>
      <c r="C20" s="110"/>
      <c r="D20" s="110" t="s">
        <v>16</v>
      </c>
      <c r="E20" s="312" t="s">
        <v>212</v>
      </c>
      <c r="F20" s="313"/>
      <c r="G20" s="82" t="s">
        <v>16</v>
      </c>
      <c r="H20" s="111"/>
      <c r="I20" s="109"/>
      <c r="J20" s="109"/>
      <c r="K20" s="95" t="s">
        <v>207</v>
      </c>
      <c r="L20" s="149"/>
      <c r="M20" s="82" t="s">
        <v>233</v>
      </c>
    </row>
    <row r="21" spans="1:13" ht="18" customHeight="1" thickBot="1">
      <c r="A21" s="21"/>
      <c r="B21" s="318" t="str">
        <f>CONCATENATE(A6,"_",B6)</f>
        <v>D31_Bernard_BONNET</v>
      </c>
      <c r="C21" s="319"/>
      <c r="D21" s="66">
        <f>IF(E21+F21=0,0,IF(E21=F21,2,IF(E21&lt;F21,1,3)))</f>
        <v>1</v>
      </c>
      <c r="E21" s="54">
        <v>4</v>
      </c>
      <c r="F21" s="55">
        <v>8</v>
      </c>
      <c r="G21" s="53">
        <f>IF(E21+F21=0,0,IF(E21=F21,2,IF(E21&gt;F21,1,3)))</f>
        <v>3</v>
      </c>
      <c r="H21" s="318" t="str">
        <f>CONCATENATE(A7,"_",B7)</f>
        <v>D32_Robert_BOUVET</v>
      </c>
      <c r="I21" s="319"/>
      <c r="J21" s="21"/>
      <c r="K21" s="124" t="s">
        <v>329</v>
      </c>
      <c r="L21" s="112" t="s">
        <v>327</v>
      </c>
      <c r="M21" s="114" t="s">
        <v>334</v>
      </c>
    </row>
    <row r="22" spans="1:13" ht="18" customHeight="1" thickBot="1">
      <c r="A22" s="21"/>
      <c r="B22" s="41"/>
      <c r="C22" s="69"/>
      <c r="D22" s="43"/>
      <c r="E22" s="56"/>
      <c r="F22" s="57"/>
      <c r="G22" s="43"/>
      <c r="H22" s="41"/>
      <c r="I22" s="47"/>
      <c r="J22" s="21"/>
      <c r="K22" s="125"/>
      <c r="L22" s="126"/>
      <c r="M22" s="127"/>
    </row>
    <row r="23" spans="1:13" ht="18" customHeight="1" thickBot="1">
      <c r="A23" s="21"/>
      <c r="B23" s="320" t="str">
        <f>CONCATENATE(A8,"_",B8)</f>
        <v>D33__</v>
      </c>
      <c r="C23" s="321"/>
      <c r="D23" s="67">
        <f>IF(E23+F23=0,0,IF(E23=F23,2,IF(E23&lt;F23,1,3)))</f>
        <v>0</v>
      </c>
      <c r="E23" s="58"/>
      <c r="F23" s="59"/>
      <c r="G23" s="70">
        <f>IF(E23+F23=0,0,IF(E23=F23,2,IF(E23&gt;F23,1,3)))</f>
        <v>0</v>
      </c>
      <c r="H23" s="322" t="str">
        <f>CONCATENATE(A10,"_",B10)</f>
        <v>D35__</v>
      </c>
      <c r="I23" s="323"/>
      <c r="J23" s="21"/>
      <c r="K23" s="60" t="s">
        <v>330</v>
      </c>
      <c r="L23" s="29" t="s">
        <v>327</v>
      </c>
      <c r="M23" s="61" t="s">
        <v>335</v>
      </c>
    </row>
    <row r="24" spans="1:13" ht="18" customHeight="1" thickBot="1">
      <c r="A24" s="21"/>
      <c r="B24" s="41"/>
      <c r="C24" s="69"/>
      <c r="D24" s="43"/>
      <c r="E24" s="56"/>
      <c r="F24" s="57"/>
      <c r="G24" s="43"/>
      <c r="H24" s="41"/>
      <c r="I24" s="47"/>
      <c r="J24" s="21"/>
      <c r="K24" s="125"/>
      <c r="L24" s="126"/>
      <c r="M24" s="127"/>
    </row>
    <row r="25" spans="1:13" ht="18" customHeight="1" thickBot="1">
      <c r="A25" s="21"/>
      <c r="B25" s="314" t="str">
        <f>CONCATENATE(A9,"_",B9)</f>
        <v>D34__</v>
      </c>
      <c r="C25" s="315"/>
      <c r="D25" s="67">
        <f>IF(E25+F25=0,0,IF(E25=F25,2,IF(E25&lt;F25,1,3)))</f>
        <v>0</v>
      </c>
      <c r="E25" s="62"/>
      <c r="F25" s="63"/>
      <c r="G25" s="70">
        <f>IF(E25+F25=0,0,IF(E25=F25,2,IF(E25&gt;F25,1,3)))</f>
        <v>0</v>
      </c>
      <c r="H25" s="316" t="str">
        <f>CONCATENATE(A11,"_",B11)</f>
        <v>D36__</v>
      </c>
      <c r="I25" s="317"/>
      <c r="J25" s="21"/>
      <c r="K25" s="60" t="s">
        <v>331</v>
      </c>
      <c r="L25" s="29" t="s">
        <v>327</v>
      </c>
      <c r="M25" s="61" t="s">
        <v>336</v>
      </c>
    </row>
    <row r="26" spans="1:13" ht="18" customHeight="1" thickBot="1">
      <c r="A26" s="21"/>
      <c r="B26" s="41"/>
      <c r="C26" s="69"/>
      <c r="D26" s="43"/>
      <c r="E26" s="56"/>
      <c r="F26" s="57"/>
      <c r="G26" s="43"/>
      <c r="H26" s="41"/>
      <c r="I26" s="47"/>
      <c r="J26" s="21"/>
      <c r="K26" s="125"/>
      <c r="L26" s="126"/>
      <c r="M26" s="127"/>
    </row>
    <row r="27" spans="1:13" ht="18" customHeight="1" thickBot="1">
      <c r="A27" s="21"/>
      <c r="B27" s="314" t="str">
        <f>CONCATENATE(A12,"_",B12)</f>
        <v>D37__</v>
      </c>
      <c r="C27" s="315"/>
      <c r="D27" s="67">
        <f>IF(E27+F27=0,0,IF(E27=F27,2,IF(E27&lt;F27,1,3)))</f>
        <v>0</v>
      </c>
      <c r="E27" s="62"/>
      <c r="F27" s="63"/>
      <c r="G27" s="70">
        <f>IF(E27+F27=0,0,IF(E27=F27,2,IF(E27&gt;F27,1,3)))</f>
        <v>0</v>
      </c>
      <c r="H27" s="316" t="str">
        <f>CONCATENATE(A14,"_",B14)</f>
        <v>D39__</v>
      </c>
      <c r="I27" s="317"/>
      <c r="J27" s="21"/>
      <c r="K27" s="60" t="s">
        <v>332</v>
      </c>
      <c r="L27" s="29" t="s">
        <v>327</v>
      </c>
      <c r="M27" s="61" t="s">
        <v>337</v>
      </c>
    </row>
    <row r="28" spans="1:13" ht="18" customHeight="1" thickBot="1">
      <c r="A28" s="21"/>
      <c r="B28" s="41"/>
      <c r="C28" s="69"/>
      <c r="D28" s="43"/>
      <c r="E28" s="56"/>
      <c r="F28" s="57"/>
      <c r="G28" s="43"/>
      <c r="H28" s="41"/>
      <c r="I28" s="47"/>
      <c r="J28" s="21"/>
      <c r="K28" s="125"/>
      <c r="L28" s="126"/>
      <c r="M28" s="127"/>
    </row>
    <row r="29" spans="1:13" ht="18" customHeight="1" thickBot="1">
      <c r="A29" s="21"/>
      <c r="B29" s="316" t="str">
        <f>CONCATENATE(A13,"_",B13)</f>
        <v>D38__</v>
      </c>
      <c r="C29" s="317"/>
      <c r="D29" s="68">
        <f>IF(E29+F29=0,0,IF(E29=F29,2,IF(E29&lt;F29,1,3)))</f>
        <v>0</v>
      </c>
      <c r="E29" s="64"/>
      <c r="F29" s="65"/>
      <c r="G29" s="71">
        <f>IF(E29+F29=0,0,IF(E29=F29,2,IF(E29&gt;F29,1,3)))</f>
        <v>0</v>
      </c>
      <c r="H29" s="316" t="str">
        <f>CONCATENATE(A15,"_",B15)</f>
        <v>D40__</v>
      </c>
      <c r="I29" s="317"/>
      <c r="J29" s="21"/>
      <c r="K29" s="128" t="s">
        <v>333</v>
      </c>
      <c r="L29" s="115" t="s">
        <v>327</v>
      </c>
      <c r="M29" s="116" t="s">
        <v>338</v>
      </c>
    </row>
    <row r="30" spans="1:13" ht="18" customHeight="1">
      <c r="A30" s="109"/>
      <c r="B30" s="109"/>
      <c r="C30" s="109"/>
      <c r="D30" s="109"/>
      <c r="E30" s="109"/>
      <c r="F30" s="109"/>
      <c r="G30" s="210"/>
      <c r="H30" s="210"/>
      <c r="I30" s="210"/>
    </row>
    <row r="31" spans="1:13" ht="18" customHeight="1" thickBot="1">
      <c r="A31" s="109"/>
      <c r="B31" s="109"/>
      <c r="C31" s="109"/>
      <c r="D31" s="109"/>
      <c r="E31" s="109"/>
      <c r="F31" s="109"/>
      <c r="G31" s="210"/>
      <c r="H31" s="210"/>
      <c r="I31" s="210"/>
    </row>
    <row r="32" spans="1:13" ht="18" customHeight="1" thickBot="1">
      <c r="A32" s="109"/>
      <c r="B32" s="109"/>
      <c r="C32" s="109"/>
      <c r="D32" s="312" t="s">
        <v>259</v>
      </c>
      <c r="E32" s="313"/>
      <c r="F32" s="109"/>
      <c r="G32" s="210"/>
      <c r="H32" s="210"/>
      <c r="I32" s="210"/>
    </row>
    <row r="33" spans="1:13" ht="18" customHeight="1" thickBot="1">
      <c r="A33" s="109"/>
      <c r="B33" s="109"/>
      <c r="C33" s="109"/>
      <c r="D33" s="109"/>
      <c r="E33" s="109"/>
      <c r="F33" s="109"/>
      <c r="G33" s="210"/>
      <c r="H33" s="210"/>
      <c r="I33" s="210"/>
    </row>
    <row r="34" spans="1:13" ht="18" customHeight="1" thickBot="1">
      <c r="A34" s="109"/>
      <c r="B34" s="95" t="s">
        <v>207</v>
      </c>
      <c r="C34" s="110"/>
      <c r="D34" s="110" t="s">
        <v>16</v>
      </c>
      <c r="E34" s="312" t="s">
        <v>212</v>
      </c>
      <c r="F34" s="313"/>
      <c r="G34" s="213" t="s">
        <v>16</v>
      </c>
      <c r="H34" s="214"/>
      <c r="I34" s="210"/>
      <c r="K34" s="153" t="s">
        <v>207</v>
      </c>
      <c r="L34" s="149"/>
      <c r="M34" s="110" t="s">
        <v>259</v>
      </c>
    </row>
    <row r="35" spans="1:13" ht="18" customHeight="1" thickBot="1">
      <c r="A35" s="109"/>
      <c r="B35" s="318" t="str">
        <f>CONCATENATE(A6,"_",B6)</f>
        <v>D31_Bernard_BONNET</v>
      </c>
      <c r="C35" s="347"/>
      <c r="D35" s="40">
        <f>IF(E35+F35=0,0,IF(E35=F35,2,IF(E35&lt;F35,1,3)))</f>
        <v>0</v>
      </c>
      <c r="E35" s="24"/>
      <c r="F35" s="25"/>
      <c r="G35" s="46">
        <f>IF(E35+F35=0,0,IF(E35=F35,2,IF(E35&gt;F35,1,3)))</f>
        <v>0</v>
      </c>
      <c r="H35" s="348" t="str">
        <f>CONCATENATE(A8,"_",B8)</f>
        <v>D33__</v>
      </c>
      <c r="I35" s="319"/>
      <c r="K35" s="124" t="s">
        <v>329</v>
      </c>
      <c r="L35" s="112" t="s">
        <v>327</v>
      </c>
      <c r="M35" s="114" t="s">
        <v>330</v>
      </c>
    </row>
    <row r="36" spans="1:13" ht="18" customHeight="1" thickBot="1">
      <c r="A36" s="109"/>
      <c r="B36" s="41"/>
      <c r="C36" s="42"/>
      <c r="D36" s="43"/>
      <c r="E36" s="27"/>
      <c r="F36" s="27"/>
      <c r="G36" s="43"/>
      <c r="H36" s="42"/>
      <c r="I36" s="47"/>
      <c r="K36" s="125"/>
      <c r="L36" s="126"/>
      <c r="M36" s="127"/>
    </row>
    <row r="37" spans="1:13" ht="18" customHeight="1" thickBot="1">
      <c r="A37" s="109"/>
      <c r="B37" s="349" t="str">
        <f>CONCATENATE(A7,"_",B7)</f>
        <v>D32_Robert_BOUVET</v>
      </c>
      <c r="C37" s="350"/>
      <c r="D37" s="44">
        <f>IF(E37+F37=0,0,IF(E37=F37,2,IF(E37&lt;F37,1,3)))</f>
        <v>0</v>
      </c>
      <c r="E37" s="28"/>
      <c r="F37" s="28"/>
      <c r="G37" s="48">
        <f>IF(E37+F37=0,0,IF(E37=F37,2,IF(E37&gt;F37,1,3)))</f>
        <v>0</v>
      </c>
      <c r="H37" s="351" t="str">
        <f>CONCATENATE(A9,"_",B9)</f>
        <v>D34__</v>
      </c>
      <c r="I37" s="323"/>
      <c r="K37" s="60" t="s">
        <v>334</v>
      </c>
      <c r="L37" s="29" t="s">
        <v>327</v>
      </c>
      <c r="M37" s="61" t="s">
        <v>331</v>
      </c>
    </row>
    <row r="38" spans="1:13" ht="18" customHeight="1" thickBot="1">
      <c r="A38" s="109"/>
      <c r="B38" s="41"/>
      <c r="C38" s="42"/>
      <c r="D38" s="43"/>
      <c r="E38" s="27"/>
      <c r="F38" s="27"/>
      <c r="G38" s="43"/>
      <c r="H38" s="42"/>
      <c r="I38" s="47"/>
      <c r="K38" s="125"/>
      <c r="L38" s="126"/>
      <c r="M38" s="127"/>
    </row>
    <row r="39" spans="1:13" ht="18" customHeight="1" thickBot="1">
      <c r="A39" s="109"/>
      <c r="B39" s="326" t="str">
        <f>CONCATENATE(A12,"_",B12)</f>
        <v>D37__</v>
      </c>
      <c r="C39" s="327"/>
      <c r="D39" s="44">
        <f>IF(E39+F39=0,0,IF(E39=F39,2,IF(E39&lt;F39,1,3)))</f>
        <v>0</v>
      </c>
      <c r="E39" s="30"/>
      <c r="F39" s="30"/>
      <c r="G39" s="48">
        <f>IF(E39+F39=0,0,IF(E39=F39,2,IF(E39&gt;F39,1,3)))</f>
        <v>0</v>
      </c>
      <c r="H39" s="328" t="str">
        <f>CONCATENATE(A13,"_",B13)</f>
        <v>D38__</v>
      </c>
      <c r="I39" s="317"/>
      <c r="K39" s="60" t="s">
        <v>332</v>
      </c>
      <c r="L39" s="29" t="s">
        <v>327</v>
      </c>
      <c r="M39" s="61" t="s">
        <v>333</v>
      </c>
    </row>
    <row r="40" spans="1:13" ht="18" customHeight="1" thickBot="1">
      <c r="A40" s="109"/>
      <c r="B40" s="41"/>
      <c r="C40" s="42"/>
      <c r="D40" s="43"/>
      <c r="E40" s="27"/>
      <c r="F40" s="27"/>
      <c r="G40" s="43"/>
      <c r="H40" s="42"/>
      <c r="I40" s="47"/>
      <c r="K40" s="125"/>
      <c r="L40" s="126"/>
      <c r="M40" s="127"/>
    </row>
    <row r="41" spans="1:13" ht="18" customHeight="1" thickBot="1">
      <c r="A41" s="109"/>
      <c r="B41" s="326" t="str">
        <f>CONCATENATE(A11,"_",B11)</f>
        <v>D36__</v>
      </c>
      <c r="C41" s="327"/>
      <c r="D41" s="44">
        <f>IF(E41+F41=0,0,IF(E41=F41,2,IF(E41&lt;F41,1,3)))</f>
        <v>0</v>
      </c>
      <c r="E41" s="30"/>
      <c r="F41" s="30"/>
      <c r="G41" s="48">
        <f>IF(E41+F41=0,0,IF(E41=F41,2,IF(E41&gt;F41,1,3)))</f>
        <v>0</v>
      </c>
      <c r="H41" s="328" t="str">
        <f>CONCATENATE(A15,"_",B15)</f>
        <v>D40__</v>
      </c>
      <c r="I41" s="317"/>
      <c r="K41" s="60" t="s">
        <v>336</v>
      </c>
      <c r="L41" s="29" t="s">
        <v>327</v>
      </c>
      <c r="M41" s="61" t="s">
        <v>338</v>
      </c>
    </row>
    <row r="42" spans="1:13" ht="18" customHeight="1" thickBot="1">
      <c r="A42" s="109"/>
      <c r="B42" s="41"/>
      <c r="C42" s="42"/>
      <c r="D42" s="43"/>
      <c r="E42" s="27"/>
      <c r="F42" s="27"/>
      <c r="G42" s="43"/>
      <c r="H42" s="42"/>
      <c r="I42" s="47"/>
      <c r="K42" s="125"/>
      <c r="L42" s="126"/>
      <c r="M42" s="127"/>
    </row>
    <row r="43" spans="1:13" ht="18" customHeight="1" thickBot="1">
      <c r="A43" s="109"/>
      <c r="B43" s="328" t="str">
        <f>CONCATENATE(A10,"_",B10)</f>
        <v>D35__</v>
      </c>
      <c r="C43" s="329"/>
      <c r="D43" s="45">
        <f>IF(E43+F43=0,0,IF(E43=F43,2,IF(E43&lt;F43,1,3)))</f>
        <v>0</v>
      </c>
      <c r="E43" s="31"/>
      <c r="F43" s="31"/>
      <c r="G43" s="49">
        <f>IF(E43+F43=0,0,IF(E43=F43,2,IF(E43&gt;F43,1,3)))</f>
        <v>0</v>
      </c>
      <c r="H43" s="328" t="str">
        <f>CONCATENATE(A14,"_",B14)</f>
        <v>D39__</v>
      </c>
      <c r="I43" s="317"/>
      <c r="K43" s="128" t="s">
        <v>335</v>
      </c>
      <c r="L43" s="115" t="s">
        <v>327</v>
      </c>
      <c r="M43" s="116" t="s">
        <v>337</v>
      </c>
    </row>
    <row r="44" spans="1:13" ht="18" customHeight="1">
      <c r="A44" s="109"/>
      <c r="B44" s="109"/>
      <c r="C44" s="109"/>
      <c r="D44" s="109"/>
      <c r="E44" s="109"/>
      <c r="F44" s="109"/>
      <c r="G44" s="210"/>
      <c r="H44" s="210"/>
      <c r="I44" s="210"/>
    </row>
    <row r="45" spans="1:13" ht="18" customHeight="1" thickBot="1">
      <c r="A45" s="109"/>
      <c r="B45" s="109"/>
      <c r="C45" s="109"/>
      <c r="D45" s="109"/>
      <c r="E45" s="109"/>
      <c r="F45" s="109"/>
      <c r="G45" s="210"/>
      <c r="H45" s="210"/>
      <c r="I45" s="210"/>
    </row>
    <row r="46" spans="1:13" ht="18" customHeight="1" thickBot="1">
      <c r="A46" s="109"/>
      <c r="B46" s="109"/>
      <c r="C46" s="109"/>
      <c r="D46" s="312" t="s">
        <v>260</v>
      </c>
      <c r="E46" s="313"/>
      <c r="F46" s="109"/>
      <c r="G46" s="210"/>
      <c r="H46" s="215"/>
      <c r="I46" s="215"/>
    </row>
    <row r="47" spans="1:13" ht="18" customHeight="1" thickBot="1">
      <c r="A47" s="109"/>
      <c r="B47" s="109"/>
      <c r="C47" s="109"/>
      <c r="D47" s="109"/>
      <c r="E47" s="109"/>
      <c r="F47" s="109"/>
      <c r="G47" s="210"/>
      <c r="H47" s="210"/>
      <c r="I47" s="210"/>
    </row>
    <row r="48" spans="1:13" ht="18" customHeight="1" thickBot="1">
      <c r="A48" s="109"/>
      <c r="B48" s="95" t="s">
        <v>207</v>
      </c>
      <c r="C48" s="110"/>
      <c r="D48" s="110" t="s">
        <v>16</v>
      </c>
      <c r="E48" s="312" t="s">
        <v>212</v>
      </c>
      <c r="F48" s="313"/>
      <c r="G48" s="213" t="s">
        <v>16</v>
      </c>
      <c r="H48" s="214"/>
      <c r="I48" s="210"/>
      <c r="K48" s="153" t="s">
        <v>207</v>
      </c>
      <c r="L48" s="149"/>
      <c r="M48" s="110" t="s">
        <v>260</v>
      </c>
    </row>
    <row r="49" spans="1:13" ht="18" customHeight="1" thickBot="1">
      <c r="A49" s="109"/>
      <c r="B49" s="318" t="str">
        <f>CONCATENATE(A6,"_",B6)</f>
        <v>D31_Bernard_BONNET</v>
      </c>
      <c r="C49" s="319"/>
      <c r="D49" s="66">
        <f>IF(E49+F49=0,0,IF(E49=F49,2,IF(E49&lt;F49,1,3)))</f>
        <v>0</v>
      </c>
      <c r="E49" s="54"/>
      <c r="F49" s="55"/>
      <c r="G49" s="53">
        <f>IF(E49+F49=0,0,IF(E49=F49,2,IF(E49&gt;F49,1,3)))</f>
        <v>0</v>
      </c>
      <c r="H49" s="318" t="str">
        <f>CONCATENATE(A9,"_",B9)</f>
        <v>D34__</v>
      </c>
      <c r="I49" s="319"/>
      <c r="K49" s="124" t="s">
        <v>329</v>
      </c>
      <c r="L49" s="112" t="s">
        <v>327</v>
      </c>
      <c r="M49" s="114" t="s">
        <v>331</v>
      </c>
    </row>
    <row r="50" spans="1:13" ht="18" customHeight="1" thickBot="1">
      <c r="A50" s="109"/>
      <c r="B50" s="41"/>
      <c r="C50" s="69"/>
      <c r="D50" s="43"/>
      <c r="E50" s="56"/>
      <c r="F50" s="57"/>
      <c r="G50" s="43"/>
      <c r="H50" s="41"/>
      <c r="I50" s="47"/>
      <c r="K50" s="125"/>
      <c r="L50" s="126"/>
      <c r="M50" s="127"/>
    </row>
    <row r="51" spans="1:13" ht="18" customHeight="1" thickBot="1">
      <c r="A51" s="109"/>
      <c r="B51" s="320" t="str">
        <f>CONCATENATE(A7,"_",B7)</f>
        <v>D32_Robert_BOUVET</v>
      </c>
      <c r="C51" s="321"/>
      <c r="D51" s="67">
        <f>IF(E51+F51=0,0,IF(E51=F51,2,IF(E51&lt;F51,1,3)))</f>
        <v>0</v>
      </c>
      <c r="E51" s="58"/>
      <c r="F51" s="59"/>
      <c r="G51" s="70">
        <f>IF(E51+F51=0,0,IF(E51=F51,2,IF(E51&gt;F51,1,3)))</f>
        <v>0</v>
      </c>
      <c r="H51" s="322" t="str">
        <f>CONCATENATE(A10,"_",B10)</f>
        <v>D35__</v>
      </c>
      <c r="I51" s="323"/>
      <c r="K51" s="60" t="s">
        <v>334</v>
      </c>
      <c r="L51" s="29" t="s">
        <v>327</v>
      </c>
      <c r="M51" s="61" t="s">
        <v>335</v>
      </c>
    </row>
    <row r="52" spans="1:13" ht="18" customHeight="1" thickBot="1">
      <c r="A52" s="109"/>
      <c r="B52" s="41"/>
      <c r="C52" s="69"/>
      <c r="D52" s="43"/>
      <c r="E52" s="56"/>
      <c r="F52" s="57"/>
      <c r="G52" s="43"/>
      <c r="H52" s="41"/>
      <c r="I52" s="47"/>
      <c r="K52" s="125"/>
      <c r="L52" s="126"/>
      <c r="M52" s="127"/>
    </row>
    <row r="53" spans="1:13" ht="18" customHeight="1" thickBot="1">
      <c r="A53" s="109"/>
      <c r="B53" s="314" t="str">
        <f>CONCATENATE(A8,"_",B8)</f>
        <v>D33__</v>
      </c>
      <c r="C53" s="315"/>
      <c r="D53" s="67">
        <f>IF(E53+F53=0,0,IF(E53=F53,2,IF(E53&lt;F53,1,3)))</f>
        <v>0</v>
      </c>
      <c r="E53" s="62"/>
      <c r="F53" s="63"/>
      <c r="G53" s="70">
        <f>IF(E53+F53=0,0,IF(E53=F53,2,IF(E53&gt;F53,1,3)))</f>
        <v>0</v>
      </c>
      <c r="H53" s="316" t="str">
        <f>CONCATENATE(A11,"_",B11)</f>
        <v>D36__</v>
      </c>
      <c r="I53" s="317"/>
      <c r="K53" s="60" t="s">
        <v>330</v>
      </c>
      <c r="L53" s="29" t="s">
        <v>327</v>
      </c>
      <c r="M53" s="61" t="s">
        <v>336</v>
      </c>
    </row>
    <row r="54" spans="1:13" ht="18" customHeight="1" thickBot="1">
      <c r="A54" s="109"/>
      <c r="B54" s="41"/>
      <c r="C54" s="69"/>
      <c r="D54" s="43"/>
      <c r="E54" s="56"/>
      <c r="F54" s="57"/>
      <c r="G54" s="43"/>
      <c r="H54" s="41"/>
      <c r="I54" s="47"/>
      <c r="K54" s="125"/>
      <c r="L54" s="126"/>
      <c r="M54" s="127"/>
    </row>
    <row r="55" spans="1:13" ht="18" customHeight="1" thickBot="1">
      <c r="A55" s="109"/>
      <c r="B55" s="314" t="str">
        <f>CONCATENATE(A12,"_",B12)</f>
        <v>D37__</v>
      </c>
      <c r="C55" s="315"/>
      <c r="D55" s="67">
        <f>IF(E55+F55=0,0,IF(E55=F55,2,IF(E55&lt;F55,1,3)))</f>
        <v>0</v>
      </c>
      <c r="E55" s="62"/>
      <c r="F55" s="63"/>
      <c r="G55" s="70">
        <f>IF(E55+F55=0,0,IF(E55=F55,2,IF(E55&gt;F55,1,3)))</f>
        <v>0</v>
      </c>
      <c r="H55" s="316" t="str">
        <f>CONCATENATE(A15,"_",B15)</f>
        <v>D40__</v>
      </c>
      <c r="I55" s="317"/>
      <c r="K55" s="60" t="s">
        <v>332</v>
      </c>
      <c r="L55" s="29" t="s">
        <v>327</v>
      </c>
      <c r="M55" s="61" t="s">
        <v>338</v>
      </c>
    </row>
    <row r="56" spans="1:13" ht="18" customHeight="1" thickBot="1">
      <c r="A56" s="109"/>
      <c r="B56" s="41"/>
      <c r="C56" s="69"/>
      <c r="D56" s="43"/>
      <c r="E56" s="56"/>
      <c r="F56" s="57"/>
      <c r="G56" s="43"/>
      <c r="H56" s="41"/>
      <c r="I56" s="47"/>
      <c r="K56" s="125"/>
      <c r="L56" s="126"/>
      <c r="M56" s="127"/>
    </row>
    <row r="57" spans="1:13" ht="18" customHeight="1" thickBot="1">
      <c r="A57" s="109"/>
      <c r="B57" s="316" t="str">
        <f>CONCATENATE(A13,"_",B13)</f>
        <v>D38__</v>
      </c>
      <c r="C57" s="317"/>
      <c r="D57" s="68">
        <f>IF(E57+F57=0,0,IF(E57=F57,2,IF(E57&lt;F57,1,3)))</f>
        <v>0</v>
      </c>
      <c r="E57" s="64"/>
      <c r="F57" s="65"/>
      <c r="G57" s="71">
        <f>IF(E57+F57=0,0,IF(E57=F57,2,IF(E57&gt;F57,1,3)))</f>
        <v>0</v>
      </c>
      <c r="H57" s="316" t="str">
        <f>CONCATENATE(A14,"_",B14)</f>
        <v>D39__</v>
      </c>
      <c r="I57" s="317"/>
      <c r="K57" s="128" t="s">
        <v>333</v>
      </c>
      <c r="L57" s="115" t="s">
        <v>327</v>
      </c>
      <c r="M57" s="116" t="s">
        <v>337</v>
      </c>
    </row>
    <row r="58" spans="1:13" ht="18" customHeight="1">
      <c r="A58" s="109"/>
      <c r="B58" s="218"/>
      <c r="C58" s="218"/>
      <c r="D58" s="209"/>
      <c r="E58" s="75"/>
      <c r="F58" s="75"/>
      <c r="G58" s="73"/>
      <c r="H58" s="72"/>
      <c r="I58" s="72"/>
      <c r="K58" s="150"/>
      <c r="L58" s="150"/>
      <c r="M58" s="150"/>
    </row>
    <row r="59" spans="1:13" ht="18" customHeight="1" thickBot="1">
      <c r="A59" s="109"/>
      <c r="B59" s="109"/>
      <c r="C59" s="109"/>
      <c r="D59" s="109"/>
      <c r="E59" s="109"/>
      <c r="F59" s="109"/>
      <c r="G59" s="210"/>
      <c r="H59" s="210"/>
      <c r="I59" s="210"/>
    </row>
    <row r="60" spans="1:13" ht="18" customHeight="1" thickBot="1">
      <c r="A60" s="109"/>
      <c r="B60" s="109"/>
      <c r="C60" s="109"/>
      <c r="D60" s="312" t="s">
        <v>261</v>
      </c>
      <c r="E60" s="313"/>
      <c r="F60" s="109"/>
      <c r="G60" s="210"/>
      <c r="H60" s="215"/>
      <c r="I60" s="215"/>
    </row>
    <row r="61" spans="1:13" ht="18" customHeight="1" thickBot="1">
      <c r="A61" s="109"/>
      <c r="B61" s="109"/>
      <c r="C61" s="109"/>
      <c r="D61" s="109"/>
      <c r="E61" s="109"/>
      <c r="F61" s="109"/>
      <c r="G61" s="210"/>
      <c r="H61" s="210"/>
      <c r="I61" s="210"/>
    </row>
    <row r="62" spans="1:13" ht="18" customHeight="1" thickBot="1">
      <c r="A62" s="109"/>
      <c r="B62" s="95" t="s">
        <v>207</v>
      </c>
      <c r="C62" s="110"/>
      <c r="D62" s="110" t="s">
        <v>16</v>
      </c>
      <c r="E62" s="312" t="s">
        <v>212</v>
      </c>
      <c r="F62" s="313"/>
      <c r="G62" s="213" t="s">
        <v>16</v>
      </c>
      <c r="H62" s="214"/>
      <c r="I62" s="210"/>
      <c r="K62" s="153" t="s">
        <v>207</v>
      </c>
      <c r="L62" s="149"/>
      <c r="M62" s="110" t="s">
        <v>261</v>
      </c>
    </row>
    <row r="63" spans="1:13" ht="18" customHeight="1" thickBot="1">
      <c r="A63" s="109"/>
      <c r="B63" s="318" t="str">
        <f>CONCATENATE(A6,"_",B6)</f>
        <v>D31_Bernard_BONNET</v>
      </c>
      <c r="C63" s="319"/>
      <c r="D63" s="66">
        <f>IF(E63+F63=0,0,IF(E63=F63,2,IF(E63&lt;F63,1,3)))</f>
        <v>0</v>
      </c>
      <c r="E63" s="54"/>
      <c r="F63" s="55"/>
      <c r="G63" s="53">
        <f>IF(E63+F63=0,0,IF(E63=F63,2,IF(E63&gt;F63,1,3)))</f>
        <v>0</v>
      </c>
      <c r="H63" s="318" t="str">
        <f>CONCATENATE(A10,"_",B10)</f>
        <v>D35__</v>
      </c>
      <c r="I63" s="319"/>
      <c r="K63" s="124" t="s">
        <v>329</v>
      </c>
      <c r="L63" s="112" t="s">
        <v>327</v>
      </c>
      <c r="M63" s="114" t="s">
        <v>335</v>
      </c>
    </row>
    <row r="64" spans="1:13" ht="18" customHeight="1" thickBot="1">
      <c r="A64" s="109"/>
      <c r="B64" s="41"/>
      <c r="C64" s="69"/>
      <c r="D64" s="43"/>
      <c r="E64" s="56"/>
      <c r="F64" s="57"/>
      <c r="G64" s="43"/>
      <c r="H64" s="41"/>
      <c r="I64" s="47"/>
      <c r="K64" s="125"/>
      <c r="L64" s="126"/>
      <c r="M64" s="127"/>
    </row>
    <row r="65" spans="1:13" ht="18" customHeight="1" thickBot="1">
      <c r="A65" s="109"/>
      <c r="B65" s="320" t="str">
        <f>CONCATENATE(A7,"_",B7)</f>
        <v>D32_Robert_BOUVET</v>
      </c>
      <c r="C65" s="321"/>
      <c r="D65" s="67">
        <f>IF(E65+F65=0,0,IF(E65=F65,2,IF(E65&lt;F65,1,3)))</f>
        <v>0</v>
      </c>
      <c r="E65" s="58"/>
      <c r="F65" s="59"/>
      <c r="G65" s="70">
        <f>IF(E65+F65=0,0,IF(E65=F65,2,IF(E65&gt;F65,1,3)))</f>
        <v>0</v>
      </c>
      <c r="H65" s="322" t="str">
        <f>CONCATENATE(A11,"_",B11)</f>
        <v>D36__</v>
      </c>
      <c r="I65" s="323"/>
      <c r="K65" s="60" t="s">
        <v>334</v>
      </c>
      <c r="L65" s="29" t="s">
        <v>327</v>
      </c>
      <c r="M65" s="61" t="s">
        <v>336</v>
      </c>
    </row>
    <row r="66" spans="1:13" ht="18" customHeight="1" thickBot="1">
      <c r="A66" s="109"/>
      <c r="B66" s="41"/>
      <c r="C66" s="69"/>
      <c r="D66" s="43"/>
      <c r="E66" s="56"/>
      <c r="F66" s="57"/>
      <c r="G66" s="43"/>
      <c r="H66" s="41"/>
      <c r="I66" s="47"/>
      <c r="K66" s="125"/>
      <c r="L66" s="126"/>
      <c r="M66" s="127"/>
    </row>
    <row r="67" spans="1:13" ht="18" customHeight="1" thickBot="1">
      <c r="A67" s="109"/>
      <c r="B67" s="314" t="str">
        <f>CONCATENATE(A8,"_",B8)</f>
        <v>D33__</v>
      </c>
      <c r="C67" s="315"/>
      <c r="D67" s="67">
        <f>IF(E67+F67=0,0,IF(E67=F67,2,IF(E67&lt;F67,1,3)))</f>
        <v>0</v>
      </c>
      <c r="E67" s="62"/>
      <c r="F67" s="63"/>
      <c r="G67" s="70">
        <f>IF(E67+F67=0,0,IF(E67=F67,2,IF(E67&gt;F67,1,3)))</f>
        <v>0</v>
      </c>
      <c r="H67" s="316" t="str">
        <f>CONCATENATE(A12,"_",B12)</f>
        <v>D37__</v>
      </c>
      <c r="I67" s="317"/>
      <c r="K67" s="60" t="s">
        <v>330</v>
      </c>
      <c r="L67" s="29" t="s">
        <v>327</v>
      </c>
      <c r="M67" s="61" t="s">
        <v>332</v>
      </c>
    </row>
    <row r="68" spans="1:13" ht="18" customHeight="1" thickBot="1">
      <c r="A68" s="109"/>
      <c r="B68" s="41"/>
      <c r="C68" s="69"/>
      <c r="D68" s="43"/>
      <c r="E68" s="56"/>
      <c r="F68" s="57"/>
      <c r="G68" s="43"/>
      <c r="H68" s="41"/>
      <c r="I68" s="47"/>
      <c r="K68" s="125"/>
      <c r="L68" s="126"/>
      <c r="M68" s="127"/>
    </row>
    <row r="69" spans="1:13" ht="18" customHeight="1" thickBot="1">
      <c r="A69" s="109"/>
      <c r="B69" s="314" t="str">
        <f>CONCATENATE(A9,"_",B9)</f>
        <v>D34__</v>
      </c>
      <c r="C69" s="315"/>
      <c r="D69" s="67">
        <f>IF(E69+F69=0,0,IF(E69=F69,2,IF(E69&lt;F69,1,3)))</f>
        <v>0</v>
      </c>
      <c r="E69" s="62"/>
      <c r="F69" s="63"/>
      <c r="G69" s="70">
        <f>IF(E69+F69=0,0,IF(E69=F69,2,IF(E69&gt;F69,1,3)))</f>
        <v>0</v>
      </c>
      <c r="H69" s="316" t="str">
        <f>CONCATENATE(A13,"_",B13)</f>
        <v>D38__</v>
      </c>
      <c r="I69" s="317"/>
      <c r="K69" s="60" t="s">
        <v>331</v>
      </c>
      <c r="L69" s="29" t="s">
        <v>327</v>
      </c>
      <c r="M69" s="61" t="s">
        <v>333</v>
      </c>
    </row>
    <row r="70" spans="1:13" ht="18" customHeight="1" thickBot="1">
      <c r="A70" s="109"/>
      <c r="B70" s="41"/>
      <c r="C70" s="69"/>
      <c r="D70" s="43"/>
      <c r="E70" s="56"/>
      <c r="F70" s="57"/>
      <c r="G70" s="43"/>
      <c r="H70" s="41"/>
      <c r="I70" s="47"/>
      <c r="K70" s="125"/>
      <c r="L70" s="126"/>
      <c r="M70" s="127"/>
    </row>
    <row r="71" spans="1:13" ht="18" customHeight="1" thickBot="1">
      <c r="A71" s="109"/>
      <c r="B71" s="316" t="str">
        <f>CONCATENATE(A14,"_",B14)</f>
        <v>D39__</v>
      </c>
      <c r="C71" s="317"/>
      <c r="D71" s="68">
        <f>IF(E71+F71=0,0,IF(E71=F71,2,IF(E71&lt;F71,1,3)))</f>
        <v>0</v>
      </c>
      <c r="E71" s="64"/>
      <c r="F71" s="65"/>
      <c r="G71" s="71">
        <f>IF(E71+F71=0,0,IF(E71=F71,2,IF(E71&gt;F71,1,3)))</f>
        <v>0</v>
      </c>
      <c r="H71" s="316" t="str">
        <f>CONCATENATE(A15,"_",B15)</f>
        <v>D40__</v>
      </c>
      <c r="I71" s="317"/>
      <c r="K71" s="128" t="s">
        <v>337</v>
      </c>
      <c r="L71" s="115" t="s">
        <v>327</v>
      </c>
      <c r="M71" s="116" t="s">
        <v>338</v>
      </c>
    </row>
    <row r="72" spans="1:13" ht="18" customHeight="1">
      <c r="A72" s="109"/>
      <c r="B72" s="109"/>
      <c r="C72" s="109"/>
      <c r="D72" s="109"/>
      <c r="E72" s="109"/>
      <c r="F72" s="109"/>
      <c r="G72" s="210"/>
      <c r="H72" s="210"/>
      <c r="I72" s="210"/>
    </row>
    <row r="73" spans="1:13" ht="18" customHeight="1" thickBot="1">
      <c r="A73" s="109"/>
      <c r="B73" s="109"/>
      <c r="C73" s="109"/>
      <c r="D73" s="109"/>
      <c r="E73" s="109"/>
      <c r="F73" s="109"/>
      <c r="G73" s="210"/>
      <c r="H73" s="210"/>
      <c r="I73" s="210"/>
    </row>
    <row r="74" spans="1:13" ht="18" customHeight="1" thickBot="1">
      <c r="A74" s="109"/>
      <c r="B74" s="109"/>
      <c r="C74" s="109"/>
      <c r="D74" s="312" t="s">
        <v>262</v>
      </c>
      <c r="E74" s="313"/>
      <c r="F74" s="109"/>
      <c r="G74" s="210"/>
      <c r="H74" s="215"/>
      <c r="I74" s="215"/>
    </row>
    <row r="75" spans="1:13" ht="18" customHeight="1" thickBot="1">
      <c r="A75" s="109"/>
      <c r="B75" s="109"/>
      <c r="C75" s="109"/>
      <c r="D75" s="109"/>
      <c r="E75" s="109"/>
      <c r="F75" s="109"/>
      <c r="G75" s="210"/>
      <c r="H75" s="210"/>
      <c r="I75" s="210"/>
    </row>
    <row r="76" spans="1:13" ht="18" customHeight="1" thickBot="1">
      <c r="A76" s="109"/>
      <c r="B76" s="95" t="s">
        <v>207</v>
      </c>
      <c r="C76" s="110"/>
      <c r="D76" s="110" t="s">
        <v>16</v>
      </c>
      <c r="E76" s="312" t="s">
        <v>212</v>
      </c>
      <c r="F76" s="313"/>
      <c r="G76" s="213" t="s">
        <v>16</v>
      </c>
      <c r="H76" s="214"/>
      <c r="I76" s="210"/>
      <c r="K76" s="153" t="s">
        <v>207</v>
      </c>
      <c r="L76" s="149"/>
      <c r="M76" s="110" t="s">
        <v>262</v>
      </c>
    </row>
    <row r="77" spans="1:13" ht="18" customHeight="1" thickBot="1">
      <c r="A77" s="109"/>
      <c r="B77" s="318" t="str">
        <f>CONCATENATE(A6,"_",B6)</f>
        <v>D31_Bernard_BONNET</v>
      </c>
      <c r="C77" s="319"/>
      <c r="D77" s="66">
        <f>IF(E77+F77=0,0,IF(E77=F77,2,IF(E77&lt;F77,1,3)))</f>
        <v>0</v>
      </c>
      <c r="E77" s="54"/>
      <c r="F77" s="55"/>
      <c r="G77" s="53">
        <f>IF(E77+F77=0,0,IF(E77=F77,2,IF(E77&gt;F77,1,3)))</f>
        <v>0</v>
      </c>
      <c r="H77" s="318" t="str">
        <f>CONCATENATE(A11,"_",B11)</f>
        <v>D36__</v>
      </c>
      <c r="I77" s="319"/>
      <c r="K77" s="124" t="s">
        <v>329</v>
      </c>
      <c r="L77" s="112" t="s">
        <v>327</v>
      </c>
      <c r="M77" s="114" t="s">
        <v>336</v>
      </c>
    </row>
    <row r="78" spans="1:13" ht="18" customHeight="1" thickBot="1">
      <c r="A78" s="109"/>
      <c r="B78" s="41"/>
      <c r="C78" s="69"/>
      <c r="D78" s="43"/>
      <c r="E78" s="56"/>
      <c r="F78" s="57"/>
      <c r="G78" s="43"/>
      <c r="H78" s="41"/>
      <c r="I78" s="47"/>
      <c r="K78" s="125"/>
      <c r="L78" s="126"/>
      <c r="M78" s="127"/>
    </row>
    <row r="79" spans="1:13" ht="18" customHeight="1" thickBot="1">
      <c r="A79" s="109"/>
      <c r="B79" s="320" t="str">
        <f>CONCATENATE(A7,"_",B7)</f>
        <v>D32_Robert_BOUVET</v>
      </c>
      <c r="C79" s="321"/>
      <c r="D79" s="67">
        <f>IF(E79+F79=0,0,IF(E79=F79,2,IF(E79&lt;F79,1,3)))</f>
        <v>0</v>
      </c>
      <c r="E79" s="58"/>
      <c r="F79" s="59"/>
      <c r="G79" s="70">
        <f>IF(E79+F79=0,0,IF(E79=F79,2,IF(E79&gt;F79,1,3)))</f>
        <v>0</v>
      </c>
      <c r="H79" s="322" t="str">
        <f>CONCATENATE(A12,"_",B12)</f>
        <v>D37__</v>
      </c>
      <c r="I79" s="323"/>
      <c r="K79" s="60" t="s">
        <v>334</v>
      </c>
      <c r="L79" s="29" t="s">
        <v>327</v>
      </c>
      <c r="M79" s="61" t="s">
        <v>332</v>
      </c>
    </row>
    <row r="80" spans="1:13" ht="18" customHeight="1" thickBot="1">
      <c r="A80" s="109"/>
      <c r="B80" s="41"/>
      <c r="C80" s="69"/>
      <c r="D80" s="43"/>
      <c r="E80" s="56"/>
      <c r="F80" s="57"/>
      <c r="G80" s="43"/>
      <c r="H80" s="41"/>
      <c r="I80" s="47"/>
      <c r="K80" s="125"/>
      <c r="L80" s="126"/>
      <c r="M80" s="127"/>
    </row>
    <row r="81" spans="1:13" ht="18" customHeight="1" thickBot="1">
      <c r="A81" s="109"/>
      <c r="B81" s="314" t="str">
        <f>CONCATENATE(A8,"_",B8)</f>
        <v>D33__</v>
      </c>
      <c r="C81" s="315"/>
      <c r="D81" s="67">
        <f>IF(E81+F81=0,0,IF(E81=F81,2,IF(E81&lt;F81,1,3)))</f>
        <v>0</v>
      </c>
      <c r="E81" s="62"/>
      <c r="F81" s="63"/>
      <c r="G81" s="70">
        <f>IF(E81+F81=0,0,IF(E81=F81,2,IF(E81&gt;F81,1,3)))</f>
        <v>0</v>
      </c>
      <c r="H81" s="316" t="str">
        <f>CONCATENATE(A13,"_",B13)</f>
        <v>D38__</v>
      </c>
      <c r="I81" s="317"/>
      <c r="K81" s="60" t="s">
        <v>330</v>
      </c>
      <c r="L81" s="29" t="s">
        <v>327</v>
      </c>
      <c r="M81" s="61" t="s">
        <v>333</v>
      </c>
    </row>
    <row r="82" spans="1:13" ht="18" customHeight="1" thickBot="1">
      <c r="A82" s="109"/>
      <c r="B82" s="41"/>
      <c r="C82" s="69"/>
      <c r="D82" s="43"/>
      <c r="E82" s="56"/>
      <c r="F82" s="57"/>
      <c r="G82" s="43"/>
      <c r="H82" s="41"/>
      <c r="I82" s="47"/>
      <c r="K82" s="125"/>
      <c r="L82" s="126"/>
      <c r="M82" s="127"/>
    </row>
    <row r="83" spans="1:13" ht="18" customHeight="1" thickBot="1">
      <c r="A83" s="109"/>
      <c r="B83" s="314" t="str">
        <f>CONCATENATE(A9,"_",B9)</f>
        <v>D34__</v>
      </c>
      <c r="C83" s="315"/>
      <c r="D83" s="67">
        <f>IF(E83+F83=0,0,IF(E83=F83,2,IF(E83&lt;F83,1,3)))</f>
        <v>0</v>
      </c>
      <c r="E83" s="62"/>
      <c r="F83" s="63"/>
      <c r="G83" s="70">
        <f>IF(E83+F83=0,0,IF(E83=F83,2,IF(E83&gt;F83,1,3)))</f>
        <v>0</v>
      </c>
      <c r="H83" s="316" t="str">
        <f>CONCATENATE(A14,"_",B14)</f>
        <v>D39__</v>
      </c>
      <c r="I83" s="317"/>
      <c r="K83" s="60" t="s">
        <v>331</v>
      </c>
      <c r="L83" s="29" t="s">
        <v>327</v>
      </c>
      <c r="M83" s="61" t="s">
        <v>337</v>
      </c>
    </row>
    <row r="84" spans="1:13" ht="18" customHeight="1" thickBot="1">
      <c r="A84" s="109"/>
      <c r="B84" s="41"/>
      <c r="C84" s="69"/>
      <c r="D84" s="43"/>
      <c r="E84" s="56"/>
      <c r="F84" s="57"/>
      <c r="G84" s="43"/>
      <c r="H84" s="41"/>
      <c r="I84" s="47"/>
      <c r="K84" s="125"/>
      <c r="L84" s="126"/>
      <c r="M84" s="127"/>
    </row>
    <row r="85" spans="1:13" ht="18" customHeight="1" thickBot="1">
      <c r="A85" s="109"/>
      <c r="B85" s="316" t="str">
        <f>CONCATENATE(A10,"_",B10)</f>
        <v>D35__</v>
      </c>
      <c r="C85" s="317"/>
      <c r="D85" s="68">
        <f>IF(E85+F85=0,0,IF(E85=F85,2,IF(E85&lt;F85,1,3)))</f>
        <v>0</v>
      </c>
      <c r="E85" s="64"/>
      <c r="F85" s="65"/>
      <c r="G85" s="71">
        <f>IF(E85+F85=0,0,IF(E85=F85,2,IF(E85&gt;F85,1,3)))</f>
        <v>0</v>
      </c>
      <c r="H85" s="316" t="str">
        <f>CONCATENATE(A15,"_",B15)</f>
        <v>D40__</v>
      </c>
      <c r="I85" s="317"/>
      <c r="K85" s="128" t="s">
        <v>335</v>
      </c>
      <c r="L85" s="115" t="s">
        <v>327</v>
      </c>
      <c r="M85" s="116" t="s">
        <v>338</v>
      </c>
    </row>
    <row r="86" spans="1:13" ht="18" customHeight="1">
      <c r="A86" s="109"/>
      <c r="B86" s="109"/>
      <c r="C86" s="109"/>
      <c r="D86" s="109"/>
      <c r="E86" s="109"/>
      <c r="F86" s="109"/>
      <c r="G86" s="210"/>
      <c r="H86" s="210"/>
      <c r="I86" s="215"/>
    </row>
    <row r="87" spans="1:13" ht="18" customHeight="1" thickBot="1">
      <c r="A87" s="109"/>
      <c r="B87" s="109"/>
      <c r="C87" s="109"/>
      <c r="D87" s="109"/>
      <c r="E87" s="109"/>
      <c r="F87" s="109"/>
      <c r="G87" s="210"/>
      <c r="H87" s="210"/>
      <c r="I87" s="215"/>
    </row>
    <row r="88" spans="1:13" ht="18" customHeight="1" thickBot="1">
      <c r="A88" s="109"/>
      <c r="B88" s="109"/>
      <c r="C88" s="109"/>
      <c r="D88" s="312" t="s">
        <v>269</v>
      </c>
      <c r="E88" s="313"/>
      <c r="F88" s="109"/>
      <c r="G88" s="210"/>
      <c r="H88" s="215"/>
      <c r="I88" s="215"/>
    </row>
    <row r="89" spans="1:13" ht="18" customHeight="1" thickBot="1">
      <c r="A89" s="109"/>
      <c r="B89" s="109"/>
      <c r="C89" s="109"/>
      <c r="D89" s="109"/>
      <c r="E89" s="109"/>
      <c r="F89" s="109"/>
      <c r="G89" s="210"/>
      <c r="H89" s="210"/>
      <c r="I89" s="215"/>
    </row>
    <row r="90" spans="1:13" ht="18" customHeight="1" thickBot="1">
      <c r="A90" s="109"/>
      <c r="B90" s="95" t="s">
        <v>207</v>
      </c>
      <c r="C90" s="110"/>
      <c r="D90" s="110" t="s">
        <v>16</v>
      </c>
      <c r="E90" s="312" t="s">
        <v>212</v>
      </c>
      <c r="F90" s="313"/>
      <c r="G90" s="213" t="s">
        <v>16</v>
      </c>
      <c r="H90" s="214"/>
      <c r="I90" s="210"/>
      <c r="K90" s="153" t="s">
        <v>207</v>
      </c>
      <c r="L90" s="149"/>
      <c r="M90" s="110" t="s">
        <v>269</v>
      </c>
    </row>
    <row r="91" spans="1:13" ht="18" customHeight="1" thickBot="1">
      <c r="A91" s="109"/>
      <c r="B91" s="318" t="str">
        <f>CONCATENATE(A6,"_",B6)</f>
        <v>D31_Bernard_BONNET</v>
      </c>
      <c r="C91" s="319"/>
      <c r="D91" s="66">
        <f>IF(E91+F91=0,0,IF(E91=F91,2,IF(E91&lt;F91,1,3)))</f>
        <v>0</v>
      </c>
      <c r="E91" s="54"/>
      <c r="F91" s="55"/>
      <c r="G91" s="53">
        <f>IF(E91+F91=0,0,IF(E91=F91,2,IF(E91&gt;F91,1,3)))</f>
        <v>0</v>
      </c>
      <c r="H91" s="318" t="str">
        <f>CONCATENATE(A12,"_",B12)</f>
        <v>D37__</v>
      </c>
      <c r="I91" s="319"/>
      <c r="K91" s="124" t="s">
        <v>329</v>
      </c>
      <c r="L91" s="112" t="s">
        <v>327</v>
      </c>
      <c r="M91" s="114" t="s">
        <v>332</v>
      </c>
    </row>
    <row r="92" spans="1:13" ht="18" customHeight="1" thickBot="1">
      <c r="A92" s="109"/>
      <c r="B92" s="41"/>
      <c r="C92" s="69"/>
      <c r="D92" s="43"/>
      <c r="E92" s="56"/>
      <c r="F92" s="57"/>
      <c r="G92" s="43"/>
      <c r="H92" s="41"/>
      <c r="I92" s="47"/>
      <c r="K92" s="125"/>
      <c r="L92" s="126"/>
      <c r="M92" s="127"/>
    </row>
    <row r="93" spans="1:13" ht="18" customHeight="1" thickBot="1">
      <c r="A93" s="109"/>
      <c r="B93" s="320" t="str">
        <f>CONCATENATE(A7,"_",B7)</f>
        <v>D32_Robert_BOUVET</v>
      </c>
      <c r="C93" s="321"/>
      <c r="D93" s="67">
        <f>IF(E93+F93=0,0,IF(E93=F93,2,IF(E93&lt;F93,1,3)))</f>
        <v>0</v>
      </c>
      <c r="E93" s="58"/>
      <c r="F93" s="59"/>
      <c r="G93" s="70">
        <f>IF(E93+F93=0,0,IF(E93=F93,2,IF(E93&gt;F93,1,3)))</f>
        <v>0</v>
      </c>
      <c r="H93" s="322" t="str">
        <f>CONCATENATE(A13,"_",B13)</f>
        <v>D38__</v>
      </c>
      <c r="I93" s="323"/>
      <c r="K93" s="60" t="s">
        <v>334</v>
      </c>
      <c r="L93" s="29" t="s">
        <v>327</v>
      </c>
      <c r="M93" s="61" t="s">
        <v>333</v>
      </c>
    </row>
    <row r="94" spans="1:13" ht="18" customHeight="1" thickBot="1">
      <c r="A94" s="109"/>
      <c r="B94" s="41"/>
      <c r="C94" s="69"/>
      <c r="D94" s="43"/>
      <c r="E94" s="56"/>
      <c r="F94" s="57"/>
      <c r="G94" s="43"/>
      <c r="H94" s="41"/>
      <c r="I94" s="47"/>
      <c r="K94" s="125"/>
      <c r="L94" s="126"/>
      <c r="M94" s="127"/>
    </row>
    <row r="95" spans="1:13" ht="18" customHeight="1" thickBot="1">
      <c r="A95" s="109"/>
      <c r="B95" s="314" t="str">
        <f>CONCATENATE(A8,"_",B8)</f>
        <v>D33__</v>
      </c>
      <c r="C95" s="315"/>
      <c r="D95" s="67">
        <f>IF(E95+F95=0,0,IF(E95=F95,2,IF(E95&lt;F95,1,3)))</f>
        <v>0</v>
      </c>
      <c r="E95" s="62"/>
      <c r="F95" s="63"/>
      <c r="G95" s="70">
        <f>IF(E95+F95=0,0,IF(E95=F95,2,IF(E95&gt;F95,1,3)))</f>
        <v>0</v>
      </c>
      <c r="H95" s="316" t="str">
        <f>CONCATENATE(A14,"_",B14)</f>
        <v>D39__</v>
      </c>
      <c r="I95" s="317"/>
      <c r="K95" s="60" t="s">
        <v>330</v>
      </c>
      <c r="L95" s="29" t="s">
        <v>327</v>
      </c>
      <c r="M95" s="61" t="s">
        <v>337</v>
      </c>
    </row>
    <row r="96" spans="1:13" ht="18" customHeight="1" thickBot="1">
      <c r="A96" s="109"/>
      <c r="B96" s="41"/>
      <c r="C96" s="69"/>
      <c r="D96" s="43"/>
      <c r="E96" s="56"/>
      <c r="F96" s="57"/>
      <c r="G96" s="43"/>
      <c r="H96" s="41"/>
      <c r="I96" s="47"/>
      <c r="K96" s="125"/>
      <c r="L96" s="126"/>
      <c r="M96" s="127"/>
    </row>
    <row r="97" spans="1:13" ht="18" customHeight="1" thickBot="1">
      <c r="A97" s="109"/>
      <c r="B97" s="314" t="str">
        <f>CONCATENATE(A9,"_",B9)</f>
        <v>D34__</v>
      </c>
      <c r="C97" s="315"/>
      <c r="D97" s="67">
        <f>IF(E97+F97=0,0,IF(E97=F97,2,IF(E97&lt;F97,1,3)))</f>
        <v>0</v>
      </c>
      <c r="E97" s="62"/>
      <c r="F97" s="63"/>
      <c r="G97" s="70">
        <f>IF(E97+F97=0,0,IF(E97=F97,2,IF(E97&gt;F97,1,3)))</f>
        <v>0</v>
      </c>
      <c r="H97" s="316" t="str">
        <f>CONCATENATE(A15,"_",B15)</f>
        <v>D40__</v>
      </c>
      <c r="I97" s="317"/>
      <c r="K97" s="60" t="s">
        <v>331</v>
      </c>
      <c r="L97" s="29" t="s">
        <v>327</v>
      </c>
      <c r="M97" s="61" t="s">
        <v>338</v>
      </c>
    </row>
    <row r="98" spans="1:13" ht="18" customHeight="1" thickBot="1">
      <c r="A98" s="109"/>
      <c r="B98" s="41"/>
      <c r="C98" s="69"/>
      <c r="D98" s="43"/>
      <c r="E98" s="56"/>
      <c r="F98" s="57"/>
      <c r="G98" s="43"/>
      <c r="H98" s="41"/>
      <c r="I98" s="47"/>
      <c r="K98" s="125"/>
      <c r="L98" s="126"/>
      <c r="M98" s="127"/>
    </row>
    <row r="99" spans="1:13" ht="18" customHeight="1" thickBot="1">
      <c r="A99" s="109"/>
      <c r="B99" s="316" t="str">
        <f>CONCATENATE(A10,"_",B10)</f>
        <v>D35__</v>
      </c>
      <c r="C99" s="317"/>
      <c r="D99" s="68">
        <f>IF(E99+F99=0,0,IF(E99=F99,2,IF(E99&lt;F99,1,3)))</f>
        <v>0</v>
      </c>
      <c r="E99" s="64"/>
      <c r="F99" s="65"/>
      <c r="G99" s="71">
        <f>IF(E99+F99=0,0,IF(E99=F99,2,IF(E99&gt;F99,1,3)))</f>
        <v>0</v>
      </c>
      <c r="H99" s="316" t="str">
        <f>CONCATENATE(A11,"_",B11)</f>
        <v>D36__</v>
      </c>
      <c r="I99" s="317"/>
      <c r="K99" s="128" t="s">
        <v>335</v>
      </c>
      <c r="L99" s="115" t="s">
        <v>327</v>
      </c>
      <c r="M99" s="116" t="s">
        <v>336</v>
      </c>
    </row>
    <row r="100" spans="1:13" ht="18" customHeight="1">
      <c r="A100" s="109"/>
      <c r="B100" s="109"/>
      <c r="C100" s="109"/>
      <c r="D100" s="109"/>
      <c r="E100" s="109"/>
      <c r="F100" s="109"/>
      <c r="G100" s="210"/>
      <c r="H100" s="210"/>
      <c r="I100" s="215"/>
    </row>
    <row r="101" spans="1:13" ht="18" customHeight="1" thickBot="1">
      <c r="A101" s="109"/>
      <c r="B101" s="109"/>
      <c r="C101" s="109"/>
      <c r="D101" s="109"/>
      <c r="E101" s="109"/>
      <c r="F101" s="109"/>
      <c r="G101" s="210"/>
      <c r="H101" s="210"/>
      <c r="I101" s="215"/>
    </row>
    <row r="102" spans="1:13" ht="18" customHeight="1" thickBot="1">
      <c r="A102" s="109"/>
      <c r="B102" s="109"/>
      <c r="C102" s="109"/>
      <c r="D102" s="312" t="s">
        <v>265</v>
      </c>
      <c r="E102" s="313"/>
      <c r="F102" s="109"/>
      <c r="G102" s="210"/>
      <c r="H102" s="215"/>
      <c r="I102" s="215"/>
    </row>
    <row r="103" spans="1:13" ht="18" customHeight="1" thickBot="1">
      <c r="A103" s="109"/>
      <c r="B103" s="109"/>
      <c r="C103" s="109"/>
      <c r="D103" s="109"/>
      <c r="E103" s="109"/>
      <c r="F103" s="109"/>
      <c r="G103" s="210"/>
      <c r="H103" s="210"/>
      <c r="I103" s="215"/>
    </row>
    <row r="104" spans="1:13" ht="18" customHeight="1" thickBot="1">
      <c r="A104" s="109"/>
      <c r="B104" s="95" t="s">
        <v>207</v>
      </c>
      <c r="C104" s="110"/>
      <c r="D104" s="110" t="s">
        <v>16</v>
      </c>
      <c r="E104" s="312" t="s">
        <v>212</v>
      </c>
      <c r="F104" s="313"/>
      <c r="G104" s="213" t="s">
        <v>16</v>
      </c>
      <c r="H104" s="214"/>
      <c r="I104" s="210"/>
      <c r="K104" s="153" t="s">
        <v>207</v>
      </c>
      <c r="L104" s="149"/>
      <c r="M104" s="110" t="s">
        <v>265</v>
      </c>
    </row>
    <row r="105" spans="1:13" ht="18" customHeight="1" thickBot="1">
      <c r="A105" s="109"/>
      <c r="B105" s="318" t="str">
        <f>CONCATENATE(A6,"_",B6)</f>
        <v>D31_Bernard_BONNET</v>
      </c>
      <c r="C105" s="319"/>
      <c r="D105" s="66">
        <f>IF(E105+F105=0,0,IF(E105=F105,2,IF(E105&lt;F105,1,3)))</f>
        <v>0</v>
      </c>
      <c r="E105" s="54"/>
      <c r="F105" s="55"/>
      <c r="G105" s="53">
        <f>IF(E105+F105=0,0,IF(E105=F105,2,IF(E105&gt;F105,1,3)))</f>
        <v>0</v>
      </c>
      <c r="H105" s="318" t="str">
        <f>CONCATENATE(A13,"_",B13)</f>
        <v>D38__</v>
      </c>
      <c r="I105" s="319"/>
      <c r="K105" s="124" t="s">
        <v>329</v>
      </c>
      <c r="L105" s="112" t="s">
        <v>327</v>
      </c>
      <c r="M105" s="114" t="s">
        <v>333</v>
      </c>
    </row>
    <row r="106" spans="1:13" ht="18" customHeight="1" thickBot="1">
      <c r="A106" s="109"/>
      <c r="B106" s="41"/>
      <c r="C106" s="69"/>
      <c r="D106" s="43"/>
      <c r="E106" s="56"/>
      <c r="F106" s="57"/>
      <c r="G106" s="43"/>
      <c r="H106" s="41"/>
      <c r="I106" s="47"/>
      <c r="K106" s="125"/>
      <c r="L106" s="126"/>
      <c r="M106" s="127"/>
    </row>
    <row r="107" spans="1:13" ht="18" customHeight="1" thickBot="1">
      <c r="A107" s="109"/>
      <c r="B107" s="320" t="str">
        <f>CONCATENATE(A7,"_",B7)</f>
        <v>D32_Robert_BOUVET</v>
      </c>
      <c r="C107" s="321"/>
      <c r="D107" s="67">
        <f>IF(E107+F107=0,0,IF(E107=F107,2,IF(E107&lt;F107,1,3)))</f>
        <v>0</v>
      </c>
      <c r="E107" s="58"/>
      <c r="F107" s="59"/>
      <c r="G107" s="70">
        <f>IF(E107+F107=0,0,IF(E107=F107,2,IF(E107&gt;F107,1,3)))</f>
        <v>0</v>
      </c>
      <c r="H107" s="322" t="str">
        <f>CONCATENATE(A14,"_",B14)</f>
        <v>D39__</v>
      </c>
      <c r="I107" s="323"/>
      <c r="K107" s="60" t="s">
        <v>334</v>
      </c>
      <c r="L107" s="29" t="s">
        <v>327</v>
      </c>
      <c r="M107" s="61" t="s">
        <v>337</v>
      </c>
    </row>
    <row r="108" spans="1:13" ht="18" customHeight="1" thickBot="1">
      <c r="A108" s="109"/>
      <c r="B108" s="41"/>
      <c r="C108" s="69"/>
      <c r="D108" s="43"/>
      <c r="E108" s="56"/>
      <c r="F108" s="57"/>
      <c r="G108" s="43"/>
      <c r="H108" s="41"/>
      <c r="I108" s="47"/>
      <c r="K108" s="125"/>
      <c r="L108" s="126"/>
      <c r="M108" s="127"/>
    </row>
    <row r="109" spans="1:13" ht="18" customHeight="1" thickBot="1">
      <c r="A109" s="109"/>
      <c r="B109" s="314" t="str">
        <f>CONCATENATE(A8,"_",B8)</f>
        <v>D33__</v>
      </c>
      <c r="C109" s="315"/>
      <c r="D109" s="67">
        <f>IF(E109+F109=0,0,IF(E109=F109,2,IF(E109&lt;F109,1,3)))</f>
        <v>0</v>
      </c>
      <c r="E109" s="62"/>
      <c r="F109" s="63"/>
      <c r="G109" s="70">
        <f>IF(E109+F109=0,0,IF(E109=F109,2,IF(E109&gt;F109,1,3)))</f>
        <v>0</v>
      </c>
      <c r="H109" s="316" t="str">
        <f>CONCATENATE(A15,"_",B15)</f>
        <v>D40__</v>
      </c>
      <c r="I109" s="317"/>
      <c r="K109" s="60" t="s">
        <v>330</v>
      </c>
      <c r="L109" s="29" t="s">
        <v>327</v>
      </c>
      <c r="M109" s="61" t="s">
        <v>338</v>
      </c>
    </row>
    <row r="110" spans="1:13" ht="18" customHeight="1" thickBot="1">
      <c r="A110" s="109"/>
      <c r="B110" s="41"/>
      <c r="C110" s="69"/>
      <c r="D110" s="43"/>
      <c r="E110" s="56"/>
      <c r="F110" s="57"/>
      <c r="G110" s="43"/>
      <c r="H110" s="41"/>
      <c r="I110" s="47"/>
      <c r="K110" s="125"/>
      <c r="L110" s="126"/>
      <c r="M110" s="127"/>
    </row>
    <row r="111" spans="1:13" ht="18" customHeight="1" thickBot="1">
      <c r="A111" s="109"/>
      <c r="B111" s="314" t="str">
        <f>CONCATENATE(A9,"_",B9)</f>
        <v>D34__</v>
      </c>
      <c r="C111" s="315"/>
      <c r="D111" s="67">
        <f>IF(E111+F111=0,0,IF(E111=F111,2,IF(E111&lt;F111,1,3)))</f>
        <v>0</v>
      </c>
      <c r="E111" s="62"/>
      <c r="F111" s="63"/>
      <c r="G111" s="70">
        <f>IF(E111+F111=0,0,IF(E111=F111,2,IF(E111&gt;F111,1,3)))</f>
        <v>0</v>
      </c>
      <c r="H111" s="316" t="str">
        <f>CONCATENATE(A10,"_",B10)</f>
        <v>D35__</v>
      </c>
      <c r="I111" s="317"/>
      <c r="K111" s="60" t="s">
        <v>331</v>
      </c>
      <c r="L111" s="29" t="s">
        <v>327</v>
      </c>
      <c r="M111" s="61" t="s">
        <v>335</v>
      </c>
    </row>
    <row r="112" spans="1:13" ht="18" customHeight="1" thickBot="1">
      <c r="A112" s="109"/>
      <c r="B112" s="41"/>
      <c r="C112" s="69"/>
      <c r="D112" s="43"/>
      <c r="E112" s="56"/>
      <c r="F112" s="57"/>
      <c r="G112" s="43"/>
      <c r="H112" s="41"/>
      <c r="I112" s="47"/>
      <c r="K112" s="125"/>
      <c r="L112" s="126"/>
      <c r="M112" s="127"/>
    </row>
    <row r="113" spans="1:13" ht="18" customHeight="1" thickBot="1">
      <c r="A113" s="109"/>
      <c r="B113" s="316" t="str">
        <f>CONCATENATE(A11,"_",B11)</f>
        <v>D36__</v>
      </c>
      <c r="C113" s="317"/>
      <c r="D113" s="68">
        <f>IF(E113+F113=0,0,IF(E113=F113,2,IF(E113&lt;F113,1,3)))</f>
        <v>0</v>
      </c>
      <c r="E113" s="64"/>
      <c r="F113" s="65"/>
      <c r="G113" s="71">
        <f>IF(E113+F113=0,0,IF(E113=F113,2,IF(E113&gt;F113,1,3)))</f>
        <v>0</v>
      </c>
      <c r="H113" s="316" t="str">
        <f>CONCATENATE(A12,"_",B12)</f>
        <v>D37__</v>
      </c>
      <c r="I113" s="317"/>
      <c r="K113" s="128" t="s">
        <v>336</v>
      </c>
      <c r="L113" s="115" t="s">
        <v>327</v>
      </c>
      <c r="M113" s="116" t="s">
        <v>332</v>
      </c>
    </row>
    <row r="114" spans="1:13" ht="18" customHeight="1">
      <c r="A114" s="109"/>
      <c r="B114" s="109"/>
      <c r="C114" s="109"/>
      <c r="D114" s="109"/>
      <c r="E114" s="109"/>
      <c r="F114" s="109"/>
      <c r="G114" s="210"/>
      <c r="H114" s="210"/>
      <c r="I114" s="215"/>
    </row>
    <row r="115" spans="1:13" ht="18" customHeight="1" thickBot="1">
      <c r="A115" s="109"/>
      <c r="B115" s="109"/>
      <c r="C115" s="109"/>
      <c r="D115" s="109"/>
      <c r="E115" s="109"/>
      <c r="F115" s="109"/>
      <c r="G115" s="210"/>
      <c r="H115" s="210"/>
      <c r="I115" s="215"/>
    </row>
    <row r="116" spans="1:13" ht="18" customHeight="1" thickBot="1">
      <c r="A116" s="109"/>
      <c r="B116" s="109"/>
      <c r="C116" s="109"/>
      <c r="D116" s="312" t="s">
        <v>266</v>
      </c>
      <c r="E116" s="313"/>
      <c r="F116" s="109"/>
      <c r="G116" s="210"/>
      <c r="H116" s="215"/>
      <c r="I116" s="215"/>
    </row>
    <row r="117" spans="1:13" ht="18" customHeight="1" thickBot="1">
      <c r="A117" s="109"/>
      <c r="B117" s="109"/>
      <c r="C117" s="109"/>
      <c r="D117" s="109"/>
      <c r="E117" s="109"/>
      <c r="F117" s="109"/>
      <c r="G117" s="210"/>
      <c r="H117" s="210"/>
      <c r="I117" s="215"/>
    </row>
    <row r="118" spans="1:13" ht="18" customHeight="1" thickBot="1">
      <c r="A118" s="109"/>
      <c r="B118" s="95" t="s">
        <v>207</v>
      </c>
      <c r="C118" s="110"/>
      <c r="D118" s="110" t="s">
        <v>16</v>
      </c>
      <c r="E118" s="312" t="s">
        <v>212</v>
      </c>
      <c r="F118" s="313"/>
      <c r="G118" s="213" t="s">
        <v>16</v>
      </c>
      <c r="H118" s="214"/>
      <c r="I118" s="210"/>
      <c r="K118" s="153" t="s">
        <v>207</v>
      </c>
      <c r="L118" s="149"/>
      <c r="M118" s="110" t="s">
        <v>266</v>
      </c>
    </row>
    <row r="119" spans="1:13" ht="18" customHeight="1" thickBot="1">
      <c r="A119" s="109"/>
      <c r="B119" s="318" t="str">
        <f>CONCATENATE(A6,"_",B6)</f>
        <v>D31_Bernard_BONNET</v>
      </c>
      <c r="C119" s="319"/>
      <c r="D119" s="66">
        <f>IF(E119+F119=0,0,IF(E119=F119,2,IF(E119&lt;F119,1,3)))</f>
        <v>0</v>
      </c>
      <c r="E119" s="54"/>
      <c r="F119" s="55"/>
      <c r="G119" s="53">
        <f>IF(E119+F119=0,0,IF(E119=F119,2,IF(E119&gt;F119,1,3)))</f>
        <v>0</v>
      </c>
      <c r="H119" s="318" t="str">
        <f>CONCATENATE(A14,"_",B14)</f>
        <v>D39__</v>
      </c>
      <c r="I119" s="319"/>
      <c r="K119" s="124" t="s">
        <v>329</v>
      </c>
      <c r="L119" s="112" t="s">
        <v>327</v>
      </c>
      <c r="M119" s="114" t="s">
        <v>337</v>
      </c>
    </row>
    <row r="120" spans="1:13" ht="18" customHeight="1" thickBot="1">
      <c r="A120" s="109"/>
      <c r="B120" s="41"/>
      <c r="C120" s="69"/>
      <c r="D120" s="43"/>
      <c r="E120" s="56"/>
      <c r="F120" s="57"/>
      <c r="G120" s="43"/>
      <c r="H120" s="41"/>
      <c r="I120" s="47"/>
      <c r="K120" s="125"/>
      <c r="L120" s="126"/>
      <c r="M120" s="127"/>
    </row>
    <row r="121" spans="1:13" ht="18" customHeight="1" thickBot="1">
      <c r="A121" s="109"/>
      <c r="B121" s="320" t="str">
        <f>CONCATENATE(A7,"_",B7)</f>
        <v>D32_Robert_BOUVET</v>
      </c>
      <c r="C121" s="321"/>
      <c r="D121" s="67">
        <f>IF(E121+F121=0,0,IF(E121=F121,2,IF(E121&lt;F121,1,3)))</f>
        <v>0</v>
      </c>
      <c r="E121" s="58"/>
      <c r="F121" s="59"/>
      <c r="G121" s="70">
        <f>IF(E121+F121=0,0,IF(E121=F121,2,IF(E121&gt;F121,1,3)))</f>
        <v>0</v>
      </c>
      <c r="H121" s="322" t="str">
        <f>CONCATENATE(A15,"_",B15)</f>
        <v>D40__</v>
      </c>
      <c r="I121" s="323"/>
      <c r="K121" s="60" t="s">
        <v>334</v>
      </c>
      <c r="L121" s="29" t="s">
        <v>327</v>
      </c>
      <c r="M121" s="61" t="s">
        <v>338</v>
      </c>
    </row>
    <row r="122" spans="1:13" ht="18" customHeight="1" thickBot="1">
      <c r="A122" s="109"/>
      <c r="B122" s="41"/>
      <c r="C122" s="69"/>
      <c r="D122" s="43"/>
      <c r="E122" s="56"/>
      <c r="F122" s="57"/>
      <c r="G122" s="43"/>
      <c r="H122" s="41"/>
      <c r="I122" s="47"/>
      <c r="K122" s="125"/>
      <c r="L122" s="126"/>
      <c r="M122" s="127"/>
    </row>
    <row r="123" spans="1:13" ht="18" customHeight="1" thickBot="1">
      <c r="A123" s="109"/>
      <c r="B123" s="314" t="str">
        <f>CONCATENATE(A8,"_",B8)</f>
        <v>D33__</v>
      </c>
      <c r="C123" s="315"/>
      <c r="D123" s="67">
        <f>IF(E123+F123=0,0,IF(E123=F123,2,IF(E123&lt;F123,1,3)))</f>
        <v>0</v>
      </c>
      <c r="E123" s="62"/>
      <c r="F123" s="63"/>
      <c r="G123" s="70">
        <f>IF(E123+F123=0,0,IF(E123=F123,2,IF(E123&gt;F123,1,3)))</f>
        <v>0</v>
      </c>
      <c r="H123" s="316" t="str">
        <f>CONCATENATE(A9,"_",B9)</f>
        <v>D34__</v>
      </c>
      <c r="I123" s="317"/>
      <c r="K123" s="60" t="s">
        <v>330</v>
      </c>
      <c r="L123" s="29" t="s">
        <v>327</v>
      </c>
      <c r="M123" s="61" t="s">
        <v>331</v>
      </c>
    </row>
    <row r="124" spans="1:13" ht="18" customHeight="1" thickBot="1">
      <c r="A124" s="109"/>
      <c r="B124" s="41"/>
      <c r="C124" s="69"/>
      <c r="D124" s="43"/>
      <c r="E124" s="56"/>
      <c r="F124" s="57"/>
      <c r="G124" s="43"/>
      <c r="H124" s="41"/>
      <c r="I124" s="47"/>
      <c r="K124" s="125"/>
      <c r="L124" s="126"/>
      <c r="M124" s="127"/>
    </row>
    <row r="125" spans="1:13" ht="18" customHeight="1" thickBot="1">
      <c r="A125" s="109"/>
      <c r="B125" s="314" t="str">
        <f>CONCATENATE(A12,"_",B12)</f>
        <v>D37__</v>
      </c>
      <c r="C125" s="315"/>
      <c r="D125" s="67">
        <f>IF(E125+F125=0,0,IF(E125=F125,2,IF(E125&lt;F125,1,3)))</f>
        <v>0</v>
      </c>
      <c r="E125" s="62"/>
      <c r="F125" s="63"/>
      <c r="G125" s="70">
        <f>IF(E125+F125=0,0,IF(E125=F125,2,IF(E125&gt;F125,1,3)))</f>
        <v>0</v>
      </c>
      <c r="H125" s="316" t="str">
        <f>CONCATENATE(A10,"_",B10)</f>
        <v>D35__</v>
      </c>
      <c r="I125" s="317"/>
      <c r="K125" s="60" t="s">
        <v>332</v>
      </c>
      <c r="L125" s="29" t="s">
        <v>327</v>
      </c>
      <c r="M125" s="61" t="s">
        <v>335</v>
      </c>
    </row>
    <row r="126" spans="1:13" ht="18" customHeight="1" thickBot="1">
      <c r="A126" s="109"/>
      <c r="B126" s="41"/>
      <c r="C126" s="69"/>
      <c r="D126" s="43"/>
      <c r="E126" s="56"/>
      <c r="F126" s="57"/>
      <c r="G126" s="43"/>
      <c r="H126" s="41"/>
      <c r="I126" s="47"/>
      <c r="K126" s="125"/>
      <c r="L126" s="126"/>
      <c r="M126" s="127"/>
    </row>
    <row r="127" spans="1:13" ht="18" customHeight="1" thickBot="1">
      <c r="A127" s="109"/>
      <c r="B127" s="316" t="str">
        <f>CONCATENATE(A11,"_",B11)</f>
        <v>D36__</v>
      </c>
      <c r="C127" s="317"/>
      <c r="D127" s="68">
        <f>IF(E127+F127=0,0,IF(E127=F127,2,IF(E127&lt;F127,1,3)))</f>
        <v>0</v>
      </c>
      <c r="E127" s="64"/>
      <c r="F127" s="65"/>
      <c r="G127" s="71">
        <f>IF(E127+F127=0,0,IF(E127=F127,2,IF(E127&gt;F127,1,3)))</f>
        <v>0</v>
      </c>
      <c r="H127" s="316" t="str">
        <f>CONCATENATE(A13,"_",B13)</f>
        <v>D38__</v>
      </c>
      <c r="I127" s="317"/>
      <c r="K127" s="128" t="s">
        <v>336</v>
      </c>
      <c r="L127" s="115" t="s">
        <v>327</v>
      </c>
      <c r="M127" s="116" t="s">
        <v>333</v>
      </c>
    </row>
    <row r="128" spans="1:13" ht="18" customHeight="1">
      <c r="A128" s="109"/>
      <c r="B128" s="109"/>
      <c r="C128" s="109"/>
      <c r="D128" s="109"/>
      <c r="E128" s="109"/>
      <c r="F128" s="109"/>
      <c r="G128" s="210"/>
      <c r="H128" s="210"/>
      <c r="I128" s="215"/>
    </row>
    <row r="129" spans="1:13" ht="18" customHeight="1" thickBot="1">
      <c r="A129" s="109"/>
      <c r="B129" s="109"/>
      <c r="C129" s="109"/>
      <c r="D129" s="109"/>
      <c r="E129" s="109"/>
      <c r="F129" s="109"/>
      <c r="G129" s="210"/>
      <c r="H129" s="210"/>
      <c r="I129" s="215"/>
    </row>
    <row r="130" spans="1:13" ht="18" customHeight="1" thickBot="1">
      <c r="A130" s="109"/>
      <c r="B130" s="109"/>
      <c r="C130" s="109"/>
      <c r="D130" s="312" t="s">
        <v>270</v>
      </c>
      <c r="E130" s="313"/>
      <c r="F130" s="109"/>
      <c r="G130" s="210"/>
      <c r="H130" s="215"/>
      <c r="I130" s="215"/>
    </row>
    <row r="131" spans="1:13" ht="18" customHeight="1" thickBot="1">
      <c r="A131" s="109"/>
      <c r="B131" s="109"/>
      <c r="C131" s="109"/>
      <c r="D131" s="109"/>
      <c r="E131" s="109"/>
      <c r="F131" s="109"/>
      <c r="G131" s="210"/>
      <c r="H131" s="210"/>
      <c r="I131" s="215"/>
    </row>
    <row r="132" spans="1:13" ht="18" customHeight="1" thickBot="1">
      <c r="A132" s="109"/>
      <c r="B132" s="95" t="s">
        <v>207</v>
      </c>
      <c r="C132" s="110"/>
      <c r="D132" s="110" t="s">
        <v>16</v>
      </c>
      <c r="E132" s="312" t="s">
        <v>212</v>
      </c>
      <c r="F132" s="313"/>
      <c r="G132" s="213" t="s">
        <v>16</v>
      </c>
      <c r="H132" s="214"/>
      <c r="I132" s="210"/>
      <c r="K132" s="153" t="s">
        <v>207</v>
      </c>
      <c r="L132" s="149"/>
      <c r="M132" s="110" t="s">
        <v>270</v>
      </c>
    </row>
    <row r="133" spans="1:13" ht="18" customHeight="1" thickBot="1">
      <c r="A133" s="109"/>
      <c r="B133" s="318" t="str">
        <f>CONCATENATE(A6,"_",B6)</f>
        <v>D31_Bernard_BONNET</v>
      </c>
      <c r="C133" s="319"/>
      <c r="D133" s="66">
        <f>IF(E133+F133=0,0,IF(E133=F133,2,IF(E133&lt;F133,1,3)))</f>
        <v>0</v>
      </c>
      <c r="E133" s="54"/>
      <c r="F133" s="55"/>
      <c r="G133" s="53">
        <f>IF(E133+F133=0,0,IF(E133=F133,2,IF(E133&gt;F133,1,3)))</f>
        <v>0</v>
      </c>
      <c r="H133" s="318" t="str">
        <f>CONCATENATE(A15,"_",B15)</f>
        <v>D40__</v>
      </c>
      <c r="I133" s="319"/>
      <c r="K133" s="124" t="s">
        <v>329</v>
      </c>
      <c r="L133" s="112" t="s">
        <v>327</v>
      </c>
      <c r="M133" s="114" t="s">
        <v>338</v>
      </c>
    </row>
    <row r="134" spans="1:13" ht="18" customHeight="1" thickBot="1">
      <c r="A134" s="109"/>
      <c r="B134" s="41"/>
      <c r="C134" s="69"/>
      <c r="D134" s="43"/>
      <c r="E134" s="56"/>
      <c r="F134" s="57"/>
      <c r="G134" s="43"/>
      <c r="H134" s="41"/>
      <c r="I134" s="47"/>
      <c r="K134" s="125"/>
      <c r="L134" s="126"/>
      <c r="M134" s="127"/>
    </row>
    <row r="135" spans="1:13" ht="18" customHeight="1" thickBot="1">
      <c r="A135" s="109"/>
      <c r="B135" s="320" t="str">
        <f>CONCATENATE(A8,"_",B8)</f>
        <v>D33__</v>
      </c>
      <c r="C135" s="321"/>
      <c r="D135" s="67">
        <f>IF(E135+F135=0,0,IF(E135=F135,2,IF(E135&lt;F135,1,3)))</f>
        <v>0</v>
      </c>
      <c r="E135" s="58"/>
      <c r="F135" s="59"/>
      <c r="G135" s="70">
        <f>IF(E135+F135=0,0,IF(E135=F135,2,IF(E135&gt;F135,1,3)))</f>
        <v>0</v>
      </c>
      <c r="H135" s="322" t="str">
        <f>CONCATENATE(A7,"_",B7)</f>
        <v>D32_Robert_BOUVET</v>
      </c>
      <c r="I135" s="323"/>
      <c r="K135" s="60" t="s">
        <v>330</v>
      </c>
      <c r="L135" s="29" t="s">
        <v>327</v>
      </c>
      <c r="M135" s="61" t="s">
        <v>334</v>
      </c>
    </row>
    <row r="136" spans="1:13" ht="18" customHeight="1" thickBot="1">
      <c r="A136" s="109"/>
      <c r="B136" s="41"/>
      <c r="C136" s="69"/>
      <c r="D136" s="43"/>
      <c r="E136" s="56"/>
      <c r="F136" s="57"/>
      <c r="G136" s="43"/>
      <c r="H136" s="41"/>
      <c r="I136" s="47"/>
      <c r="K136" s="125"/>
      <c r="L136" s="126"/>
      <c r="M136" s="127"/>
    </row>
    <row r="137" spans="1:13" ht="18" customHeight="1" thickBot="1">
      <c r="A137" s="109"/>
      <c r="B137" s="314" t="str">
        <f>CONCATENATE(A10,"_",B10)</f>
        <v>D35__</v>
      </c>
      <c r="C137" s="315"/>
      <c r="D137" s="67">
        <f>IF(E137+F137=0,0,IF(E137=F137,2,IF(E137&lt;F137,1,3)))</f>
        <v>0</v>
      </c>
      <c r="E137" s="62"/>
      <c r="F137" s="63"/>
      <c r="G137" s="70">
        <f>IF(E137+F137=0,0,IF(E137=F137,2,IF(E137&gt;F137,1,3)))</f>
        <v>0</v>
      </c>
      <c r="H137" s="316" t="str">
        <f>CONCATENATE(A13,"_",B13)</f>
        <v>D38__</v>
      </c>
      <c r="I137" s="317"/>
      <c r="K137" s="60" t="s">
        <v>335</v>
      </c>
      <c r="L137" s="29" t="s">
        <v>327</v>
      </c>
      <c r="M137" s="61" t="s">
        <v>333</v>
      </c>
    </row>
    <row r="138" spans="1:13" ht="18" customHeight="1" thickBot="1">
      <c r="A138" s="109"/>
      <c r="B138" s="41"/>
      <c r="C138" s="69"/>
      <c r="D138" s="43"/>
      <c r="E138" s="56"/>
      <c r="F138" s="57"/>
      <c r="G138" s="43"/>
      <c r="H138" s="41"/>
      <c r="I138" s="47"/>
      <c r="K138" s="125"/>
      <c r="L138" s="126"/>
      <c r="M138" s="127"/>
    </row>
    <row r="139" spans="1:13" ht="18" customHeight="1" thickBot="1">
      <c r="A139" s="109"/>
      <c r="B139" s="314" t="str">
        <f>CONCATENATE(A12,"_",B12)</f>
        <v>D37__</v>
      </c>
      <c r="C139" s="315"/>
      <c r="D139" s="67">
        <f>IF(E139+F139=0,0,IF(E139=F139,2,IF(E139&lt;F139,1,3)))</f>
        <v>0</v>
      </c>
      <c r="E139" s="62"/>
      <c r="F139" s="63"/>
      <c r="G139" s="70">
        <f>IF(E139+F139=0,0,IF(E139=F139,2,IF(E139&gt;F139,1,3)))</f>
        <v>0</v>
      </c>
      <c r="H139" s="316" t="str">
        <f>CONCATENATE(A9,"_",B9)</f>
        <v>D34__</v>
      </c>
      <c r="I139" s="317"/>
      <c r="K139" s="60" t="s">
        <v>332</v>
      </c>
      <c r="L139" s="29" t="s">
        <v>327</v>
      </c>
      <c r="M139" s="61" t="s">
        <v>331</v>
      </c>
    </row>
    <row r="140" spans="1:13" ht="18" customHeight="1" thickBot="1">
      <c r="A140" s="109"/>
      <c r="B140" s="41"/>
      <c r="C140" s="69"/>
      <c r="D140" s="43"/>
      <c r="E140" s="56"/>
      <c r="F140" s="57"/>
      <c r="G140" s="43"/>
      <c r="H140" s="41"/>
      <c r="I140" s="47"/>
      <c r="K140" s="125"/>
      <c r="L140" s="126"/>
      <c r="M140" s="127"/>
    </row>
    <row r="141" spans="1:13" ht="18" customHeight="1" thickBot="1">
      <c r="A141" s="109"/>
      <c r="B141" s="316" t="str">
        <f>CONCATENATE(A14,"_",B14)</f>
        <v>D39__</v>
      </c>
      <c r="C141" s="317"/>
      <c r="D141" s="68">
        <f>IF(E141+F141=0,0,IF(E141=F141,2,IF(E141&lt;F141,1,3)))</f>
        <v>0</v>
      </c>
      <c r="E141" s="64"/>
      <c r="F141" s="65"/>
      <c r="G141" s="71">
        <f>IF(E141+F141=0,0,IF(E141=F141,2,IF(E141&gt;F141,1,3)))</f>
        <v>0</v>
      </c>
      <c r="H141" s="316" t="str">
        <f>CONCATENATE(A11,"_",B11)</f>
        <v>D36__</v>
      </c>
      <c r="I141" s="317"/>
      <c r="K141" s="128" t="s">
        <v>337</v>
      </c>
      <c r="L141" s="115" t="s">
        <v>327</v>
      </c>
      <c r="M141" s="116" t="s">
        <v>336</v>
      </c>
    </row>
    <row r="142" spans="1:13" ht="18" customHeight="1">
      <c r="A142" s="109"/>
      <c r="B142" s="109"/>
      <c r="C142" s="109"/>
      <c r="D142" s="109"/>
      <c r="E142" s="109"/>
      <c r="F142" s="109"/>
      <c r="G142" s="109"/>
      <c r="H142" s="109"/>
      <c r="I142" s="109"/>
    </row>
    <row r="143" spans="1:13" ht="18" customHeight="1"/>
    <row r="144" spans="1:13" ht="18" customHeight="1"/>
    <row r="145" ht="18" customHeight="1"/>
    <row r="146" ht="18" customHeight="1"/>
  </sheetData>
  <sheetProtection password="CFC3" sheet="1" objects="1" scenarios="1"/>
  <mergeCells count="133">
    <mergeCell ref="B1:G1"/>
    <mergeCell ref="C3:F3"/>
    <mergeCell ref="B5:C5"/>
    <mergeCell ref="D5:E5"/>
    <mergeCell ref="B6:C6"/>
    <mergeCell ref="D6:E6"/>
    <mergeCell ref="B10:C10"/>
    <mergeCell ref="D10:E10"/>
    <mergeCell ref="B11:C11"/>
    <mergeCell ref="D11:E11"/>
    <mergeCell ref="B7:C7"/>
    <mergeCell ref="D7:E7"/>
    <mergeCell ref="B8:C8"/>
    <mergeCell ref="D8:E8"/>
    <mergeCell ref="B9:C9"/>
    <mergeCell ref="D9:E9"/>
    <mergeCell ref="B23:C23"/>
    <mergeCell ref="H23:I23"/>
    <mergeCell ref="B25:C25"/>
    <mergeCell ref="H25:I25"/>
    <mergeCell ref="B27:C27"/>
    <mergeCell ref="H27:I27"/>
    <mergeCell ref="B35:C35"/>
    <mergeCell ref="H35:I35"/>
    <mergeCell ref="E20:F20"/>
    <mergeCell ref="B21:C21"/>
    <mergeCell ref="H21:I21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B37:C37"/>
    <mergeCell ref="H37:I37"/>
    <mergeCell ref="B39:C39"/>
    <mergeCell ref="H39:I39"/>
    <mergeCell ref="B29:C29"/>
    <mergeCell ref="H29:I29"/>
    <mergeCell ref="D32:E32"/>
    <mergeCell ref="E48:F48"/>
    <mergeCell ref="B49:C49"/>
    <mergeCell ref="H49:I49"/>
    <mergeCell ref="E34:F34"/>
    <mergeCell ref="B51:C51"/>
    <mergeCell ref="H51:I51"/>
    <mergeCell ref="B41:C41"/>
    <mergeCell ref="H41:I41"/>
    <mergeCell ref="B43:C43"/>
    <mergeCell ref="H43:I43"/>
    <mergeCell ref="D46:E46"/>
    <mergeCell ref="D60:E60"/>
    <mergeCell ref="E62:F62"/>
    <mergeCell ref="B63:C63"/>
    <mergeCell ref="H63:I63"/>
    <mergeCell ref="B53:C53"/>
    <mergeCell ref="H53:I53"/>
    <mergeCell ref="B55:C55"/>
    <mergeCell ref="H55:I55"/>
    <mergeCell ref="B57:C57"/>
    <mergeCell ref="H57:I57"/>
    <mergeCell ref="E76:F76"/>
    <mergeCell ref="B65:C65"/>
    <mergeCell ref="H65:I65"/>
    <mergeCell ref="B67:C67"/>
    <mergeCell ref="H67:I67"/>
    <mergeCell ref="B69:C69"/>
    <mergeCell ref="H69:I69"/>
    <mergeCell ref="B77:C77"/>
    <mergeCell ref="H77:I77"/>
    <mergeCell ref="B79:C79"/>
    <mergeCell ref="H79:I79"/>
    <mergeCell ref="B81:C81"/>
    <mergeCell ref="H81:I81"/>
    <mergeCell ref="B71:C71"/>
    <mergeCell ref="H71:I71"/>
    <mergeCell ref="D74:E74"/>
    <mergeCell ref="E90:F90"/>
    <mergeCell ref="B91:C91"/>
    <mergeCell ref="H91:I91"/>
    <mergeCell ref="B93:C93"/>
    <mergeCell ref="H93:I93"/>
    <mergeCell ref="B83:C83"/>
    <mergeCell ref="H83:I83"/>
    <mergeCell ref="B85:C85"/>
    <mergeCell ref="H85:I85"/>
    <mergeCell ref="D88:E88"/>
    <mergeCell ref="D102:E102"/>
    <mergeCell ref="E104:F104"/>
    <mergeCell ref="B105:C105"/>
    <mergeCell ref="H105:I105"/>
    <mergeCell ref="B95:C95"/>
    <mergeCell ref="H95:I95"/>
    <mergeCell ref="B97:C97"/>
    <mergeCell ref="H97:I97"/>
    <mergeCell ref="B99:C99"/>
    <mergeCell ref="H99:I99"/>
    <mergeCell ref="H113:I113"/>
    <mergeCell ref="D116:E116"/>
    <mergeCell ref="E118:F118"/>
    <mergeCell ref="B107:C107"/>
    <mergeCell ref="H107:I107"/>
    <mergeCell ref="B109:C109"/>
    <mergeCell ref="H109:I109"/>
    <mergeCell ref="B111:C111"/>
    <mergeCell ref="H111:I111"/>
    <mergeCell ref="K3:L3"/>
    <mergeCell ref="B137:C137"/>
    <mergeCell ref="H137:I137"/>
    <mergeCell ref="B139:C139"/>
    <mergeCell ref="H139:I139"/>
    <mergeCell ref="B141:C141"/>
    <mergeCell ref="H141:I141"/>
    <mergeCell ref="E132:F132"/>
    <mergeCell ref="B133:C133"/>
    <mergeCell ref="H133:I133"/>
    <mergeCell ref="B135:C135"/>
    <mergeCell ref="H135:I135"/>
    <mergeCell ref="B125:C125"/>
    <mergeCell ref="H125:I125"/>
    <mergeCell ref="B127:C127"/>
    <mergeCell ref="H127:I127"/>
    <mergeCell ref="D130:E130"/>
    <mergeCell ref="B119:C119"/>
    <mergeCell ref="H119:I119"/>
    <mergeCell ref="B121:C121"/>
    <mergeCell ref="H121:I121"/>
    <mergeCell ref="B123:C123"/>
    <mergeCell ref="H123:I123"/>
    <mergeCell ref="B113:C113"/>
  </mergeCells>
  <pageMargins left="0.18" right="0.12" top="0.28999999999999998" bottom="0.69" header="0.18" footer="0.4"/>
  <pageSetup paperSize="9" scale="95" fitToHeight="4" orientation="portrait" horizontalDpi="300" verticalDpi="300" r:id="rId1"/>
  <headerFooter alignWithMargins="0">
    <oddFooter>Page &amp;P de &amp;N</oddFooter>
  </headerFooter>
  <rowBreaks count="3" manualBreakCount="3">
    <brk id="44" max="13" man="1"/>
    <brk id="87" max="16" man="1"/>
    <brk id="129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4750C"/>
  </sheetPr>
  <dimension ref="A1:M145"/>
  <sheetViews>
    <sheetView view="pageBreakPreview" zoomScale="90" zoomScaleNormal="90" zoomScaleSheetLayoutView="90" workbookViewId="0">
      <selection activeCell="Q27" sqref="Q27"/>
    </sheetView>
  </sheetViews>
  <sheetFormatPr baseColWidth="10" defaultRowHeight="12.75"/>
  <cols>
    <col min="1" max="1" width="6.6640625" style="96" customWidth="1"/>
    <col min="2" max="3" width="15.83203125" style="96" customWidth="1"/>
    <col min="4" max="4" width="11.5" style="96" customWidth="1"/>
    <col min="5" max="5" width="9.33203125" style="96" customWidth="1"/>
    <col min="6" max="6" width="9.5" style="96" customWidth="1"/>
    <col min="7" max="7" width="10.83203125" style="96" customWidth="1"/>
    <col min="8" max="9" width="15.83203125" style="96" customWidth="1"/>
    <col min="10" max="10" width="12" style="96"/>
    <col min="11" max="11" width="16.6640625" style="96" customWidth="1"/>
    <col min="12" max="12" width="11.83203125" style="96" customWidth="1"/>
    <col min="13" max="13" width="17" style="96" customWidth="1"/>
    <col min="14" max="16384" width="12" style="96"/>
  </cols>
  <sheetData>
    <row r="1" spans="1:12" ht="21" customHeight="1" thickBot="1">
      <c r="B1" s="330" t="s">
        <v>234</v>
      </c>
      <c r="C1" s="331"/>
      <c r="D1" s="331"/>
      <c r="E1" s="331"/>
      <c r="F1" s="331"/>
      <c r="G1" s="332"/>
      <c r="H1" s="26"/>
    </row>
    <row r="2" spans="1:12" ht="18" customHeight="1" thickBot="1">
      <c r="C2" s="97"/>
      <c r="D2" s="97"/>
      <c r="E2" s="97"/>
      <c r="F2" s="97"/>
    </row>
    <row r="3" spans="1:12" ht="18" customHeight="1" thickBot="1">
      <c r="C3" s="334" t="s">
        <v>304</v>
      </c>
      <c r="D3" s="335"/>
      <c r="E3" s="335"/>
      <c r="F3" s="336"/>
      <c r="K3" s="310" t="s">
        <v>339</v>
      </c>
      <c r="L3" s="311"/>
    </row>
    <row r="4" spans="1:12" ht="18" customHeight="1" thickBot="1"/>
    <row r="5" spans="1:12" ht="18" customHeight="1" thickBot="1">
      <c r="A5" s="16" t="s">
        <v>210</v>
      </c>
      <c r="B5" s="339" t="s">
        <v>211</v>
      </c>
      <c r="C5" s="340"/>
      <c r="D5" s="342" t="s">
        <v>10</v>
      </c>
      <c r="E5" s="343"/>
      <c r="F5" s="216" t="s">
        <v>16</v>
      </c>
      <c r="G5" s="82" t="s">
        <v>0</v>
      </c>
      <c r="H5" s="82" t="s">
        <v>17</v>
      </c>
      <c r="I5" s="82" t="s">
        <v>18</v>
      </c>
    </row>
    <row r="6" spans="1:12" ht="18" customHeight="1">
      <c r="A6" s="118" t="s">
        <v>305</v>
      </c>
      <c r="B6" s="337" t="str">
        <f>CONCATENATE(TirageV!H43,"_",TirageV!I43)</f>
        <v>Pierre_DEBEAUX</v>
      </c>
      <c r="C6" s="338"/>
      <c r="D6" s="338" t="str">
        <f>+TirageV!J43</f>
        <v>x</v>
      </c>
      <c r="E6" s="341"/>
      <c r="F6" s="120">
        <f>SUM(D21+D35+D49+D63+D77+D91+D105+D119+D133)</f>
        <v>3</v>
      </c>
      <c r="G6" s="98">
        <f t="shared" ref="G6:G15" si="0">SUM(H6-I6)</f>
        <v>8</v>
      </c>
      <c r="H6" s="99">
        <f>SUM(E21+E35+E49+E63+E77+E91+E105+E119+E133)</f>
        <v>14</v>
      </c>
      <c r="I6" s="100">
        <f>SUM(F21+F35+F49+F63+F77+F91+F105+F119+F133)</f>
        <v>6</v>
      </c>
    </row>
    <row r="7" spans="1:12" ht="18" customHeight="1">
      <c r="A7" s="117" t="s">
        <v>306</v>
      </c>
      <c r="B7" s="333" t="str">
        <f>CONCATENATE(TirageV!H44,"_",TirageV!I44)</f>
        <v>ALAIN_PENEL</v>
      </c>
      <c r="C7" s="324"/>
      <c r="D7" s="324" t="str">
        <f>+TirageV!J44</f>
        <v>x</v>
      </c>
      <c r="E7" s="325"/>
      <c r="F7" s="121">
        <f>SUM(G21+D37+D51+D65+D79+D93+D107+D121+G135)</f>
        <v>1</v>
      </c>
      <c r="G7" s="101">
        <f t="shared" si="0"/>
        <v>-8</v>
      </c>
      <c r="H7" s="102">
        <f>SUM(F21+E37+E51+E65+E79+E93+E107+E121+F135)</f>
        <v>6</v>
      </c>
      <c r="I7" s="103">
        <f>SUM(E21+F37+F51+F65+F79+F93+F107+F121+E135)</f>
        <v>14</v>
      </c>
      <c r="K7" s="104"/>
    </row>
    <row r="8" spans="1:12" ht="18" customHeight="1">
      <c r="A8" s="117" t="s">
        <v>307</v>
      </c>
      <c r="B8" s="333" t="str">
        <f>CONCATENATE(TirageV!H45,"_",TirageV!I45)</f>
        <v>_</v>
      </c>
      <c r="C8" s="324"/>
      <c r="D8" s="324" t="str">
        <f>+TirageV!J45</f>
        <v/>
      </c>
      <c r="E8" s="325"/>
      <c r="F8" s="121">
        <f>SUM(D23+G35+D53+D67+D81+D95+D109+D123+D135)</f>
        <v>0</v>
      </c>
      <c r="G8" s="105">
        <f t="shared" si="0"/>
        <v>0</v>
      </c>
      <c r="H8" s="102">
        <f>SUM(E23+F35+E53+E67+E81+E95+E109+E123+E135)</f>
        <v>0</v>
      </c>
      <c r="I8" s="103">
        <f>SUM(F23+E35+F53+F67+F81+F95+F109+F123+F135)</f>
        <v>0</v>
      </c>
      <c r="K8" s="104"/>
    </row>
    <row r="9" spans="1:12" ht="18" customHeight="1">
      <c r="A9" s="117" t="s">
        <v>308</v>
      </c>
      <c r="B9" s="333" t="str">
        <f>CONCATENATE(TirageV!H46,"_",TirageV!I46)</f>
        <v>_</v>
      </c>
      <c r="C9" s="324"/>
      <c r="D9" s="324" t="str">
        <f>+TirageV!J46</f>
        <v/>
      </c>
      <c r="E9" s="325"/>
      <c r="F9" s="121">
        <f>SUM(D25+G37+G49+D69+D83+D97+D111+G123+G139)</f>
        <v>0</v>
      </c>
      <c r="G9" s="105">
        <f t="shared" si="0"/>
        <v>0</v>
      </c>
      <c r="H9" s="102">
        <f>SUM(E25+F37+F49+E69+E83+E97+E111+F123+F139)</f>
        <v>0</v>
      </c>
      <c r="I9" s="103">
        <f>SUM(F25+E37+E49+F69+F83+F97+F111+E123+E139)</f>
        <v>0</v>
      </c>
      <c r="K9" s="104"/>
    </row>
    <row r="10" spans="1:12" ht="18" customHeight="1">
      <c r="A10" s="117" t="s">
        <v>309</v>
      </c>
      <c r="B10" s="333" t="str">
        <f>CONCATENATE(TirageV!H47,"_",TirageV!I47)</f>
        <v>_</v>
      </c>
      <c r="C10" s="324"/>
      <c r="D10" s="324" t="str">
        <f>+TirageV!J47</f>
        <v/>
      </c>
      <c r="E10" s="325"/>
      <c r="F10" s="121">
        <f>SUM(G23+D43+G51+G63+D85+D99+G111+G125+D137)</f>
        <v>0</v>
      </c>
      <c r="G10" s="105">
        <f t="shared" si="0"/>
        <v>0</v>
      </c>
      <c r="H10" s="102">
        <f>SUM(F23+E43+F51+F63+E85+E99+F111+F125+E137)</f>
        <v>0</v>
      </c>
      <c r="I10" s="103">
        <f>SUM(E23+F43+E51+E63+F85+F99+E111+E125+F137)</f>
        <v>0</v>
      </c>
    </row>
    <row r="11" spans="1:12" ht="18" customHeight="1">
      <c r="A11" s="117" t="s">
        <v>310</v>
      </c>
      <c r="B11" s="333" t="str">
        <f>CONCATENATE(TirageV!H48,"_",TirageV!I48)</f>
        <v>_</v>
      </c>
      <c r="C11" s="324"/>
      <c r="D11" s="324" t="str">
        <f>+TirageV!J48</f>
        <v/>
      </c>
      <c r="E11" s="325"/>
      <c r="F11" s="121">
        <f>SUM(G25+D41+G53+G65+G77+G99+D113+D127+G141)</f>
        <v>0</v>
      </c>
      <c r="G11" s="105">
        <f t="shared" si="0"/>
        <v>0</v>
      </c>
      <c r="H11" s="102">
        <f>SUM(F25+E41+F53+F65+F77+F99+E113+E127+F141)</f>
        <v>0</v>
      </c>
      <c r="I11" s="103">
        <f>SUM(E25+F41+E53+E65+E77+E99+F113+F127+E141)</f>
        <v>0</v>
      </c>
    </row>
    <row r="12" spans="1:12" ht="18" customHeight="1">
      <c r="A12" s="117" t="s">
        <v>311</v>
      </c>
      <c r="B12" s="333" t="str">
        <f>CONCATENATE(TirageV!H49,"_",TirageV!I49)</f>
        <v>_</v>
      </c>
      <c r="C12" s="324"/>
      <c r="D12" s="324" t="str">
        <f>+TirageV!J49</f>
        <v/>
      </c>
      <c r="E12" s="325"/>
      <c r="F12" s="121">
        <f>SUM(D27+D39+D55+G67+G79+G91+G113+D125+D139)</f>
        <v>0</v>
      </c>
      <c r="G12" s="105">
        <f t="shared" si="0"/>
        <v>0</v>
      </c>
      <c r="H12" s="102">
        <f>SUM(E27+E39+E55+F67+F79+F91+F113+E125+E139)</f>
        <v>0</v>
      </c>
      <c r="I12" s="103">
        <f>SUM(F27+F39+F55+E67+E79+E91+E113+F125+F139)</f>
        <v>0</v>
      </c>
    </row>
    <row r="13" spans="1:12" ht="18" customHeight="1">
      <c r="A13" s="117" t="s">
        <v>312</v>
      </c>
      <c r="B13" s="333" t="str">
        <f>CONCATENATE(TirageV!H50,"_",TirageV!I50)</f>
        <v>_</v>
      </c>
      <c r="C13" s="324"/>
      <c r="D13" s="324" t="str">
        <f>+TirageV!J50</f>
        <v/>
      </c>
      <c r="E13" s="325"/>
      <c r="F13" s="121">
        <f>SUM(D29+G39+D57+G69+G81+G93+G105+G127+G137)</f>
        <v>0</v>
      </c>
      <c r="G13" s="105">
        <f t="shared" si="0"/>
        <v>0</v>
      </c>
      <c r="H13" s="102">
        <f>SUM(E29+F39+E57+F69+F81+F93+F105+F127+F137)</f>
        <v>0</v>
      </c>
      <c r="I13" s="103">
        <f>SUM(F29+E39+F57+E69+E81+E93+E105+E127+E137)</f>
        <v>0</v>
      </c>
    </row>
    <row r="14" spans="1:12" ht="18" customHeight="1">
      <c r="A14" s="117" t="s">
        <v>313</v>
      </c>
      <c r="B14" s="333" t="str">
        <f>CONCATENATE(TirageV!H51,"_",TirageV!I51)</f>
        <v>_</v>
      </c>
      <c r="C14" s="324"/>
      <c r="D14" s="324" t="str">
        <f>+TirageV!J51</f>
        <v/>
      </c>
      <c r="E14" s="325"/>
      <c r="F14" s="121">
        <f>SUM(G27+G43+G57+D71+G83+G95+G107+G119+D141)</f>
        <v>0</v>
      </c>
      <c r="G14" s="105">
        <f t="shared" si="0"/>
        <v>0</v>
      </c>
      <c r="H14" s="102">
        <f>SUM(F27+F43+F57+E71+F83+F95+F107+F119+E141)</f>
        <v>0</v>
      </c>
      <c r="I14" s="103">
        <f>SUM(E27+E43+E57+F71+E83+E95+E107+E119+F141)</f>
        <v>0</v>
      </c>
    </row>
    <row r="15" spans="1:12" ht="18" customHeight="1" thickBot="1">
      <c r="A15" s="119" t="s">
        <v>314</v>
      </c>
      <c r="B15" s="344" t="str">
        <f>CONCATENATE(TirageV!H52,"_",TirageV!I52)</f>
        <v>_</v>
      </c>
      <c r="C15" s="345"/>
      <c r="D15" s="345" t="str">
        <f>+TirageV!J52</f>
        <v/>
      </c>
      <c r="E15" s="346"/>
      <c r="F15" s="122">
        <f>SUM(G29+G41+G55+G71+G85+G97+G109+G121+G133)</f>
        <v>0</v>
      </c>
      <c r="G15" s="106">
        <f t="shared" si="0"/>
        <v>0</v>
      </c>
      <c r="H15" s="107">
        <f>SUM(F29+F41+F55+F71+F85+F97+F109+F121+F133)</f>
        <v>0</v>
      </c>
      <c r="I15" s="108">
        <f>SUM(E29+E41+E55+E71+E85+E97+E109+E121+E133)</f>
        <v>0</v>
      </c>
    </row>
    <row r="16" spans="1:12" ht="18" customHeight="1">
      <c r="A16" s="210"/>
      <c r="B16" s="210"/>
      <c r="C16" s="210"/>
      <c r="D16" s="210"/>
      <c r="E16" s="210"/>
      <c r="F16" s="39">
        <f>SUM(F6:F15)</f>
        <v>4</v>
      </c>
      <c r="G16" s="39">
        <f>SUM(G6:G15)</f>
        <v>0</v>
      </c>
      <c r="H16" s="39">
        <f>SUM(H6:H15)</f>
        <v>20</v>
      </c>
      <c r="I16" s="39">
        <f>SUM(I6:I15)</f>
        <v>20</v>
      </c>
      <c r="K16" s="104"/>
    </row>
    <row r="17" spans="1:13" ht="18" customHeight="1" thickBot="1">
      <c r="A17" s="109"/>
      <c r="B17" s="109"/>
      <c r="C17" s="109"/>
      <c r="D17" s="109"/>
      <c r="E17" s="109"/>
      <c r="F17" s="21"/>
      <c r="G17" s="21"/>
      <c r="H17" s="21"/>
      <c r="I17" s="21"/>
      <c r="K17" s="104"/>
    </row>
    <row r="18" spans="1:13" ht="18" customHeight="1" thickBot="1">
      <c r="A18" s="109"/>
      <c r="B18" s="109"/>
      <c r="C18" s="109"/>
      <c r="D18" s="312" t="s">
        <v>233</v>
      </c>
      <c r="E18" s="313"/>
      <c r="F18" s="109"/>
      <c r="G18" s="109"/>
      <c r="H18" s="109"/>
      <c r="I18" s="109"/>
      <c r="K18" s="352"/>
      <c r="L18" s="352"/>
      <c r="M18" s="352"/>
    </row>
    <row r="19" spans="1:13" ht="18" customHeight="1" thickBot="1">
      <c r="A19" s="109"/>
      <c r="B19" s="109"/>
      <c r="C19" s="109"/>
      <c r="D19" s="109"/>
      <c r="E19" s="109"/>
      <c r="F19" s="109"/>
      <c r="G19" s="109"/>
      <c r="H19" s="109"/>
      <c r="I19" s="109"/>
    </row>
    <row r="20" spans="1:13" ht="18" customHeight="1" thickBot="1">
      <c r="A20" s="109"/>
      <c r="B20" s="131" t="s">
        <v>315</v>
      </c>
      <c r="C20" s="110"/>
      <c r="D20" s="110" t="s">
        <v>16</v>
      </c>
      <c r="E20" s="312" t="s">
        <v>212</v>
      </c>
      <c r="F20" s="313"/>
      <c r="G20" s="82" t="s">
        <v>16</v>
      </c>
      <c r="H20" s="111"/>
      <c r="I20" s="109"/>
      <c r="J20" s="109"/>
      <c r="K20" s="131" t="s">
        <v>315</v>
      </c>
      <c r="L20" s="223"/>
      <c r="M20" s="123" t="s">
        <v>233</v>
      </c>
    </row>
    <row r="21" spans="1:13" ht="18" customHeight="1" thickBot="1">
      <c r="A21" s="21"/>
      <c r="B21" s="318" t="str">
        <f>CONCATENATE(A6,"_",B6)</f>
        <v>E41_Pierre_DEBEAUX</v>
      </c>
      <c r="C21" s="319"/>
      <c r="D21" s="66">
        <f>IF(E21+F21=0,0,IF(E21=F21,2,IF(E21&lt;F21,1,3)))</f>
        <v>3</v>
      </c>
      <c r="E21" s="54">
        <v>14</v>
      </c>
      <c r="F21" s="55">
        <v>6</v>
      </c>
      <c r="G21" s="53">
        <f>IF(E21+F21=0,0,IF(E21=F21,2,IF(E21&gt;F21,1,3)))</f>
        <v>1</v>
      </c>
      <c r="H21" s="318" t="str">
        <f>CONCATENATE(A7,"_",B7)</f>
        <v>E42_ALAIN_PENEL</v>
      </c>
      <c r="I21" s="319"/>
      <c r="J21" s="21"/>
      <c r="K21" s="124" t="s">
        <v>317</v>
      </c>
      <c r="L21" s="113" t="s">
        <v>327</v>
      </c>
      <c r="M21" s="114" t="s">
        <v>318</v>
      </c>
    </row>
    <row r="22" spans="1:13" ht="18" customHeight="1" thickBot="1">
      <c r="A22" s="21"/>
      <c r="B22" s="41"/>
      <c r="C22" s="69"/>
      <c r="D22" s="43"/>
      <c r="E22" s="56"/>
      <c r="F22" s="57"/>
      <c r="G22" s="43"/>
      <c r="H22" s="41"/>
      <c r="I22" s="47"/>
      <c r="J22" s="21"/>
      <c r="K22" s="125"/>
      <c r="L22" s="126"/>
      <c r="M22" s="127"/>
    </row>
    <row r="23" spans="1:13" ht="18" customHeight="1" thickBot="1">
      <c r="A23" s="21"/>
      <c r="B23" s="320" t="str">
        <f>CONCATENATE(A8,"_",B8)</f>
        <v>E43__</v>
      </c>
      <c r="C23" s="321"/>
      <c r="D23" s="67">
        <f>IF(E23+F23=0,0,IF(E23=F23,2,IF(E23&lt;F23,1,3)))</f>
        <v>0</v>
      </c>
      <c r="E23" s="58"/>
      <c r="F23" s="59"/>
      <c r="G23" s="70">
        <f>IF(E23+F23=0,0,IF(E23=F23,2,IF(E23&gt;F23,1,3)))</f>
        <v>0</v>
      </c>
      <c r="H23" s="322" t="str">
        <f>CONCATENATE(A10,"_",B10)</f>
        <v>E45__</v>
      </c>
      <c r="I23" s="323"/>
      <c r="J23" s="21"/>
      <c r="K23" s="60" t="s">
        <v>319</v>
      </c>
      <c r="L23" s="29" t="s">
        <v>327</v>
      </c>
      <c r="M23" s="61" t="s">
        <v>320</v>
      </c>
    </row>
    <row r="24" spans="1:13" ht="18" customHeight="1" thickBot="1">
      <c r="A24" s="21"/>
      <c r="B24" s="41"/>
      <c r="C24" s="69"/>
      <c r="D24" s="43"/>
      <c r="E24" s="56"/>
      <c r="F24" s="57"/>
      <c r="G24" s="43"/>
      <c r="H24" s="41"/>
      <c r="I24" s="47"/>
      <c r="J24" s="21"/>
      <c r="K24" s="125"/>
      <c r="L24" s="126"/>
      <c r="M24" s="127"/>
    </row>
    <row r="25" spans="1:13" ht="18" customHeight="1" thickBot="1">
      <c r="A25" s="21"/>
      <c r="B25" s="314" t="str">
        <f>CONCATENATE(A9,"_",B9)</f>
        <v>E44__</v>
      </c>
      <c r="C25" s="315"/>
      <c r="D25" s="67">
        <f>IF(E25+F25=0,0,IF(E25=F25,2,IF(E25&lt;F25,1,3)))</f>
        <v>0</v>
      </c>
      <c r="E25" s="62"/>
      <c r="F25" s="63"/>
      <c r="G25" s="70">
        <f>IF(E25+F25=0,0,IF(E25=F25,2,IF(E25&gt;F25,1,3)))</f>
        <v>0</v>
      </c>
      <c r="H25" s="316" t="str">
        <f>CONCATENATE(A11,"_",B11)</f>
        <v>E46__</v>
      </c>
      <c r="I25" s="317"/>
      <c r="J25" s="21"/>
      <c r="K25" s="60" t="s">
        <v>321</v>
      </c>
      <c r="L25" s="29" t="s">
        <v>327</v>
      </c>
      <c r="M25" s="61" t="s">
        <v>322</v>
      </c>
    </row>
    <row r="26" spans="1:13" ht="18" customHeight="1" thickBot="1">
      <c r="A26" s="21"/>
      <c r="B26" s="41"/>
      <c r="C26" s="69"/>
      <c r="D26" s="43"/>
      <c r="E26" s="56"/>
      <c r="F26" s="57"/>
      <c r="G26" s="43"/>
      <c r="H26" s="41"/>
      <c r="I26" s="47"/>
      <c r="J26" s="21"/>
      <c r="K26" s="125"/>
      <c r="L26" s="126"/>
      <c r="M26" s="127"/>
    </row>
    <row r="27" spans="1:13" ht="18" customHeight="1" thickBot="1">
      <c r="A27" s="21"/>
      <c r="B27" s="314" t="str">
        <f>CONCATENATE(A12,"_",B12)</f>
        <v>E47__</v>
      </c>
      <c r="C27" s="315"/>
      <c r="D27" s="67">
        <f>IF(E27+F27=0,0,IF(E27=F27,2,IF(E27&lt;F27,1,3)))</f>
        <v>0</v>
      </c>
      <c r="E27" s="62"/>
      <c r="F27" s="63"/>
      <c r="G27" s="70">
        <f>IF(E27+F27=0,0,IF(E27=F27,2,IF(E27&gt;F27,1,3)))</f>
        <v>0</v>
      </c>
      <c r="H27" s="316" t="str">
        <f>CONCATENATE(A14,"_",B14)</f>
        <v>E49__</v>
      </c>
      <c r="I27" s="317"/>
      <c r="J27" s="21"/>
      <c r="K27" s="60" t="s">
        <v>323</v>
      </c>
      <c r="L27" s="29" t="s">
        <v>327</v>
      </c>
      <c r="M27" s="61" t="s">
        <v>324</v>
      </c>
    </row>
    <row r="28" spans="1:13" ht="18" customHeight="1" thickBot="1">
      <c r="A28" s="21"/>
      <c r="B28" s="41"/>
      <c r="C28" s="69"/>
      <c r="D28" s="43"/>
      <c r="E28" s="56"/>
      <c r="F28" s="57"/>
      <c r="G28" s="43"/>
      <c r="H28" s="41"/>
      <c r="I28" s="47"/>
      <c r="J28" s="21"/>
      <c r="K28" s="125"/>
      <c r="L28" s="126"/>
      <c r="M28" s="127"/>
    </row>
    <row r="29" spans="1:13" ht="18" customHeight="1" thickBot="1">
      <c r="A29" s="21"/>
      <c r="B29" s="316" t="str">
        <f>CONCATENATE(A13,"_",B13)</f>
        <v>E48__</v>
      </c>
      <c r="C29" s="317"/>
      <c r="D29" s="68">
        <f>IF(E29+F29=0,0,IF(E29=F29,2,IF(E29&lt;F29,1,3)))</f>
        <v>0</v>
      </c>
      <c r="E29" s="64"/>
      <c r="F29" s="65"/>
      <c r="G29" s="71">
        <f>IF(E29+F29=0,0,IF(E29=F29,2,IF(E29&gt;F29,1,3)))</f>
        <v>0</v>
      </c>
      <c r="H29" s="316" t="str">
        <f>CONCATENATE(A15,"_",B15)</f>
        <v>E50__</v>
      </c>
      <c r="I29" s="317"/>
      <c r="J29" s="21"/>
      <c r="K29" s="128" t="s">
        <v>325</v>
      </c>
      <c r="L29" s="115" t="s">
        <v>327</v>
      </c>
      <c r="M29" s="116" t="s">
        <v>326</v>
      </c>
    </row>
    <row r="30" spans="1:13" ht="18" customHeight="1">
      <c r="A30" s="109"/>
      <c r="B30" s="109"/>
      <c r="C30" s="109"/>
      <c r="D30" s="109"/>
      <c r="E30" s="109"/>
      <c r="F30" s="109"/>
      <c r="G30" s="210"/>
      <c r="H30" s="210"/>
      <c r="I30" s="210"/>
    </row>
    <row r="31" spans="1:13" ht="18" customHeight="1" thickBot="1">
      <c r="A31" s="109"/>
      <c r="B31" s="109"/>
      <c r="C31" s="109"/>
      <c r="D31" s="109"/>
      <c r="E31" s="109"/>
      <c r="F31" s="109"/>
      <c r="G31" s="210"/>
      <c r="H31" s="210"/>
      <c r="I31" s="210"/>
    </row>
    <row r="32" spans="1:13" ht="18" customHeight="1" thickBot="1">
      <c r="A32" s="109"/>
      <c r="B32" s="109"/>
      <c r="C32" s="109"/>
      <c r="D32" s="312" t="s">
        <v>259</v>
      </c>
      <c r="E32" s="313"/>
      <c r="F32" s="109"/>
      <c r="G32" s="210"/>
      <c r="H32" s="210"/>
      <c r="I32" s="210"/>
    </row>
    <row r="33" spans="1:13" ht="18" customHeight="1" thickBot="1">
      <c r="A33" s="109"/>
      <c r="B33" s="109"/>
      <c r="C33" s="109"/>
      <c r="D33" s="109"/>
      <c r="E33" s="109"/>
      <c r="F33" s="109"/>
      <c r="G33" s="210"/>
      <c r="H33" s="210"/>
      <c r="I33" s="210"/>
    </row>
    <row r="34" spans="1:13" ht="18" customHeight="1" thickBot="1">
      <c r="A34" s="109"/>
      <c r="B34" s="131" t="s">
        <v>315</v>
      </c>
      <c r="C34" s="110"/>
      <c r="D34" s="110" t="s">
        <v>16</v>
      </c>
      <c r="E34" s="312" t="s">
        <v>212</v>
      </c>
      <c r="F34" s="313"/>
      <c r="G34" s="213" t="s">
        <v>16</v>
      </c>
      <c r="H34" s="214"/>
      <c r="I34" s="210"/>
      <c r="K34" s="132" t="s">
        <v>315</v>
      </c>
      <c r="L34" s="224"/>
      <c r="M34" s="82" t="s">
        <v>259</v>
      </c>
    </row>
    <row r="35" spans="1:13" ht="18" customHeight="1" thickBot="1">
      <c r="A35" s="109"/>
      <c r="B35" s="318" t="str">
        <f>CONCATENATE(A6,"_",B6)</f>
        <v>E41_Pierre_DEBEAUX</v>
      </c>
      <c r="C35" s="347"/>
      <c r="D35" s="40">
        <f>IF(E35+F35=0,0,IF(E35=F35,2,IF(E35&lt;F35,1,3)))</f>
        <v>0</v>
      </c>
      <c r="E35" s="24"/>
      <c r="F35" s="25"/>
      <c r="G35" s="46">
        <f>IF(E35+F35=0,0,IF(E35=F35,2,IF(E35&gt;F35,1,3)))</f>
        <v>0</v>
      </c>
      <c r="H35" s="348" t="str">
        <f>CONCATENATE(A8,"_",B8)</f>
        <v>E43__</v>
      </c>
      <c r="I35" s="319"/>
      <c r="K35" s="124" t="s">
        <v>317</v>
      </c>
      <c r="L35" s="113" t="s">
        <v>327</v>
      </c>
      <c r="M35" s="114" t="s">
        <v>319</v>
      </c>
    </row>
    <row r="36" spans="1:13" ht="18" customHeight="1" thickBot="1">
      <c r="A36" s="109"/>
      <c r="B36" s="41"/>
      <c r="C36" s="42"/>
      <c r="D36" s="43"/>
      <c r="E36" s="27"/>
      <c r="F36" s="27"/>
      <c r="G36" s="43"/>
      <c r="H36" s="42"/>
      <c r="I36" s="47"/>
      <c r="K36" s="125"/>
      <c r="L36" s="126"/>
      <c r="M36" s="127"/>
    </row>
    <row r="37" spans="1:13" ht="18" customHeight="1" thickBot="1">
      <c r="A37" s="109"/>
      <c r="B37" s="349" t="str">
        <f>CONCATENATE(A7,"_",B7)</f>
        <v>E42_ALAIN_PENEL</v>
      </c>
      <c r="C37" s="350"/>
      <c r="D37" s="44">
        <f>IF(E37+F37=0,0,IF(E37=F37,2,IF(E37&lt;F37,1,3)))</f>
        <v>0</v>
      </c>
      <c r="E37" s="28"/>
      <c r="F37" s="28"/>
      <c r="G37" s="48">
        <f>IF(E37+F37=0,0,IF(E37=F37,2,IF(E37&gt;F37,1,3)))</f>
        <v>0</v>
      </c>
      <c r="H37" s="351" t="str">
        <f>CONCATENATE(A9,"_",B9)</f>
        <v>E44__</v>
      </c>
      <c r="I37" s="323"/>
      <c r="K37" s="60" t="s">
        <v>318</v>
      </c>
      <c r="L37" s="29" t="s">
        <v>327</v>
      </c>
      <c r="M37" s="61" t="s">
        <v>321</v>
      </c>
    </row>
    <row r="38" spans="1:13" ht="18" customHeight="1" thickBot="1">
      <c r="A38" s="109"/>
      <c r="B38" s="41"/>
      <c r="C38" s="42"/>
      <c r="D38" s="43"/>
      <c r="E38" s="27"/>
      <c r="F38" s="27"/>
      <c r="G38" s="43"/>
      <c r="H38" s="42"/>
      <c r="I38" s="47"/>
      <c r="K38" s="125"/>
      <c r="L38" s="126"/>
      <c r="M38" s="127"/>
    </row>
    <row r="39" spans="1:13" ht="18" customHeight="1" thickBot="1">
      <c r="A39" s="109"/>
      <c r="B39" s="326" t="str">
        <f>CONCATENATE(A12,"_",B12)</f>
        <v>E47__</v>
      </c>
      <c r="C39" s="327"/>
      <c r="D39" s="44">
        <f>IF(E39+F39=0,0,IF(E39=F39,2,IF(E39&lt;F39,1,3)))</f>
        <v>0</v>
      </c>
      <c r="E39" s="30"/>
      <c r="F39" s="30"/>
      <c r="G39" s="48">
        <f>IF(E39+F39=0,0,IF(E39=F39,2,IF(E39&gt;F39,1,3)))</f>
        <v>0</v>
      </c>
      <c r="H39" s="328" t="str">
        <f>CONCATENATE(A13,"_",B13)</f>
        <v>E48__</v>
      </c>
      <c r="I39" s="317"/>
      <c r="K39" s="60" t="s">
        <v>323</v>
      </c>
      <c r="L39" s="29" t="s">
        <v>327</v>
      </c>
      <c r="M39" s="61" t="s">
        <v>325</v>
      </c>
    </row>
    <row r="40" spans="1:13" ht="18" customHeight="1" thickBot="1">
      <c r="A40" s="109"/>
      <c r="B40" s="41"/>
      <c r="C40" s="42"/>
      <c r="D40" s="43"/>
      <c r="E40" s="27"/>
      <c r="F40" s="27"/>
      <c r="G40" s="43"/>
      <c r="H40" s="42"/>
      <c r="I40" s="47"/>
      <c r="K40" s="125"/>
      <c r="L40" s="126"/>
      <c r="M40" s="127"/>
    </row>
    <row r="41" spans="1:13" ht="18" customHeight="1" thickBot="1">
      <c r="A41" s="109"/>
      <c r="B41" s="326" t="str">
        <f>CONCATENATE(A11,"_",B11)</f>
        <v>E46__</v>
      </c>
      <c r="C41" s="327"/>
      <c r="D41" s="44">
        <f>IF(E41+F41=0,0,IF(E41=F41,2,IF(E41&lt;F41,1,3)))</f>
        <v>0</v>
      </c>
      <c r="E41" s="30"/>
      <c r="F41" s="30"/>
      <c r="G41" s="48">
        <f>IF(E41+F41=0,0,IF(E41=F41,2,IF(E41&gt;F41,1,3)))</f>
        <v>0</v>
      </c>
      <c r="H41" s="328" t="str">
        <f>CONCATENATE(A15,"_",B15)</f>
        <v>E50__</v>
      </c>
      <c r="I41" s="317"/>
      <c r="K41" s="60" t="s">
        <v>322</v>
      </c>
      <c r="L41" s="29" t="s">
        <v>327</v>
      </c>
      <c r="M41" s="61" t="s">
        <v>326</v>
      </c>
    </row>
    <row r="42" spans="1:13" ht="18" customHeight="1" thickBot="1">
      <c r="A42" s="109"/>
      <c r="B42" s="41"/>
      <c r="C42" s="42"/>
      <c r="D42" s="43"/>
      <c r="E42" s="27"/>
      <c r="F42" s="27"/>
      <c r="G42" s="43"/>
      <c r="H42" s="42"/>
      <c r="I42" s="47"/>
      <c r="K42" s="125"/>
      <c r="L42" s="126"/>
      <c r="M42" s="127"/>
    </row>
    <row r="43" spans="1:13" ht="18" customHeight="1" thickBot="1">
      <c r="A43" s="109"/>
      <c r="B43" s="328" t="str">
        <f>CONCATENATE(A10,"_",B10)</f>
        <v>E45__</v>
      </c>
      <c r="C43" s="329"/>
      <c r="D43" s="45">
        <f>IF(E43+F43=0,0,IF(E43=F43,2,IF(E43&lt;F43,1,3)))</f>
        <v>0</v>
      </c>
      <c r="E43" s="31"/>
      <c r="F43" s="31"/>
      <c r="G43" s="49">
        <f>IF(E43+F43=0,0,IF(E43=F43,2,IF(E43&gt;F43,1,3)))</f>
        <v>0</v>
      </c>
      <c r="H43" s="328" t="str">
        <f>CONCATENATE(A14,"_",B14)</f>
        <v>E49__</v>
      </c>
      <c r="I43" s="317"/>
      <c r="K43" s="128" t="s">
        <v>320</v>
      </c>
      <c r="L43" s="115" t="s">
        <v>327</v>
      </c>
      <c r="M43" s="116" t="s">
        <v>324</v>
      </c>
    </row>
    <row r="44" spans="1:13" ht="18" customHeight="1">
      <c r="A44" s="109"/>
      <c r="B44" s="109"/>
      <c r="C44" s="109"/>
      <c r="D44" s="109"/>
      <c r="E44" s="109"/>
      <c r="F44" s="109"/>
      <c r="G44" s="210"/>
      <c r="H44" s="210"/>
      <c r="I44" s="210"/>
    </row>
    <row r="45" spans="1:13" ht="18" customHeight="1" thickBot="1">
      <c r="A45" s="109"/>
      <c r="B45" s="109"/>
      <c r="C45" s="109"/>
      <c r="D45" s="109"/>
      <c r="E45" s="109"/>
      <c r="F45" s="109"/>
      <c r="G45" s="210"/>
      <c r="H45" s="210"/>
      <c r="I45" s="210"/>
    </row>
    <row r="46" spans="1:13" ht="18" customHeight="1" thickBot="1">
      <c r="A46" s="109"/>
      <c r="B46" s="109"/>
      <c r="C46" s="109"/>
      <c r="D46" s="312" t="s">
        <v>260</v>
      </c>
      <c r="E46" s="313"/>
      <c r="F46" s="109"/>
      <c r="G46" s="210"/>
      <c r="H46" s="215"/>
      <c r="I46" s="215"/>
    </row>
    <row r="47" spans="1:13" ht="18" customHeight="1" thickBot="1">
      <c r="A47" s="109"/>
      <c r="B47" s="109"/>
      <c r="C47" s="109"/>
      <c r="D47" s="109"/>
      <c r="E47" s="109"/>
      <c r="F47" s="109"/>
      <c r="G47" s="210"/>
      <c r="H47" s="210"/>
      <c r="I47" s="210"/>
    </row>
    <row r="48" spans="1:13" ht="18" customHeight="1" thickBot="1">
      <c r="A48" s="109"/>
      <c r="B48" s="131" t="s">
        <v>315</v>
      </c>
      <c r="C48" s="110"/>
      <c r="D48" s="110" t="s">
        <v>16</v>
      </c>
      <c r="E48" s="312" t="s">
        <v>212</v>
      </c>
      <c r="F48" s="313"/>
      <c r="G48" s="213" t="s">
        <v>16</v>
      </c>
      <c r="H48" s="214"/>
      <c r="I48" s="210"/>
      <c r="K48" s="132" t="s">
        <v>315</v>
      </c>
      <c r="L48" s="224"/>
      <c r="M48" s="82" t="s">
        <v>260</v>
      </c>
    </row>
    <row r="49" spans="1:13" ht="18" customHeight="1" thickBot="1">
      <c r="A49" s="109"/>
      <c r="B49" s="318" t="str">
        <f>CONCATENATE(A6,"_",B6)</f>
        <v>E41_Pierre_DEBEAUX</v>
      </c>
      <c r="C49" s="319"/>
      <c r="D49" s="66">
        <f>IF(E49+F49=0,0,IF(E49=F49,2,IF(E49&lt;F49,1,3)))</f>
        <v>0</v>
      </c>
      <c r="E49" s="54"/>
      <c r="F49" s="55"/>
      <c r="G49" s="53">
        <f>IF(E49+F49=0,0,IF(E49=F49,2,IF(E49&gt;F49,1,3)))</f>
        <v>0</v>
      </c>
      <c r="H49" s="318" t="str">
        <f>CONCATENATE(A9,"_",B9)</f>
        <v>E44__</v>
      </c>
      <c r="I49" s="319"/>
      <c r="K49" s="124" t="s">
        <v>317</v>
      </c>
      <c r="L49" s="113" t="s">
        <v>327</v>
      </c>
      <c r="M49" s="114" t="s">
        <v>321</v>
      </c>
    </row>
    <row r="50" spans="1:13" ht="18" customHeight="1" thickBot="1">
      <c r="A50" s="109"/>
      <c r="B50" s="41"/>
      <c r="C50" s="69"/>
      <c r="D50" s="43"/>
      <c r="E50" s="56"/>
      <c r="F50" s="57"/>
      <c r="G50" s="43"/>
      <c r="H50" s="41"/>
      <c r="I50" s="47"/>
      <c r="K50" s="125"/>
      <c r="L50" s="126"/>
      <c r="M50" s="127"/>
    </row>
    <row r="51" spans="1:13" ht="18" customHeight="1" thickBot="1">
      <c r="A51" s="109"/>
      <c r="B51" s="320" t="str">
        <f>CONCATENATE(A7,"_",B7)</f>
        <v>E42_ALAIN_PENEL</v>
      </c>
      <c r="C51" s="321"/>
      <c r="D51" s="67">
        <f>IF(E51+F51=0,0,IF(E51=F51,2,IF(E51&lt;F51,1,3)))</f>
        <v>0</v>
      </c>
      <c r="E51" s="58"/>
      <c r="F51" s="59"/>
      <c r="G51" s="70">
        <f>IF(E51+F51=0,0,IF(E51=F51,2,IF(E51&gt;F51,1,3)))</f>
        <v>0</v>
      </c>
      <c r="H51" s="322" t="str">
        <f>CONCATENATE(A10,"_",B10)</f>
        <v>E45__</v>
      </c>
      <c r="I51" s="323"/>
      <c r="K51" s="60" t="s">
        <v>318</v>
      </c>
      <c r="L51" s="29" t="s">
        <v>327</v>
      </c>
      <c r="M51" s="61" t="s">
        <v>320</v>
      </c>
    </row>
    <row r="52" spans="1:13" ht="18" customHeight="1" thickBot="1">
      <c r="A52" s="109"/>
      <c r="B52" s="41"/>
      <c r="C52" s="69"/>
      <c r="D52" s="43"/>
      <c r="E52" s="56"/>
      <c r="F52" s="57"/>
      <c r="G52" s="43"/>
      <c r="H52" s="41"/>
      <c r="I52" s="47"/>
      <c r="K52" s="125"/>
      <c r="L52" s="126"/>
      <c r="M52" s="127"/>
    </row>
    <row r="53" spans="1:13" ht="18" customHeight="1" thickBot="1">
      <c r="A53" s="109"/>
      <c r="B53" s="314" t="str">
        <f>CONCATENATE(A8,"_",B8)</f>
        <v>E43__</v>
      </c>
      <c r="C53" s="315"/>
      <c r="D53" s="67">
        <f>IF(E53+F53=0,0,IF(E53=F53,2,IF(E53&lt;F53,1,3)))</f>
        <v>0</v>
      </c>
      <c r="E53" s="62"/>
      <c r="F53" s="63"/>
      <c r="G53" s="70">
        <f>IF(E53+F53=0,0,IF(E53=F53,2,IF(E53&gt;F53,1,3)))</f>
        <v>0</v>
      </c>
      <c r="H53" s="316" t="str">
        <f>CONCATENATE(A11,"_",B11)</f>
        <v>E46__</v>
      </c>
      <c r="I53" s="317"/>
      <c r="K53" s="60" t="s">
        <v>319</v>
      </c>
      <c r="L53" s="29" t="s">
        <v>327</v>
      </c>
      <c r="M53" s="61" t="s">
        <v>322</v>
      </c>
    </row>
    <row r="54" spans="1:13" ht="18" customHeight="1" thickBot="1">
      <c r="A54" s="109"/>
      <c r="B54" s="41"/>
      <c r="C54" s="69"/>
      <c r="D54" s="43"/>
      <c r="E54" s="56"/>
      <c r="F54" s="57"/>
      <c r="G54" s="43"/>
      <c r="H54" s="41"/>
      <c r="I54" s="47"/>
      <c r="K54" s="125"/>
      <c r="L54" s="126"/>
      <c r="M54" s="127"/>
    </row>
    <row r="55" spans="1:13" ht="18" customHeight="1" thickBot="1">
      <c r="A55" s="109"/>
      <c r="B55" s="314" t="str">
        <f>CONCATENATE(A12,"_",B12)</f>
        <v>E47__</v>
      </c>
      <c r="C55" s="315"/>
      <c r="D55" s="67">
        <f>IF(E55+F55=0,0,IF(E55=F55,2,IF(E55&lt;F55,1,3)))</f>
        <v>0</v>
      </c>
      <c r="E55" s="62"/>
      <c r="F55" s="63"/>
      <c r="G55" s="70">
        <f>IF(E55+F55=0,0,IF(E55=F55,2,IF(E55&gt;F55,1,3)))</f>
        <v>0</v>
      </c>
      <c r="H55" s="316" t="str">
        <f>CONCATENATE(A15,"_",B15)</f>
        <v>E50__</v>
      </c>
      <c r="I55" s="317"/>
      <c r="K55" s="60" t="s">
        <v>323</v>
      </c>
      <c r="L55" s="29" t="s">
        <v>327</v>
      </c>
      <c r="M55" s="61" t="s">
        <v>326</v>
      </c>
    </row>
    <row r="56" spans="1:13" ht="18" customHeight="1" thickBot="1">
      <c r="A56" s="109"/>
      <c r="B56" s="41"/>
      <c r="C56" s="69"/>
      <c r="D56" s="43"/>
      <c r="E56" s="56"/>
      <c r="F56" s="57"/>
      <c r="G56" s="43"/>
      <c r="H56" s="41"/>
      <c r="I56" s="47"/>
      <c r="K56" s="125"/>
      <c r="L56" s="126"/>
      <c r="M56" s="127"/>
    </row>
    <row r="57" spans="1:13" ht="18" customHeight="1" thickBot="1">
      <c r="A57" s="109"/>
      <c r="B57" s="316" t="str">
        <f>CONCATENATE(A13,"_",B13)</f>
        <v>E48__</v>
      </c>
      <c r="C57" s="317"/>
      <c r="D57" s="68">
        <f>IF(E57+F57=0,0,IF(E57=F57,2,IF(E57&lt;F57,1,3)))</f>
        <v>0</v>
      </c>
      <c r="E57" s="64"/>
      <c r="F57" s="65"/>
      <c r="G57" s="71">
        <f>IF(E57+F57=0,0,IF(E57=F57,2,IF(E57&gt;F57,1,3)))</f>
        <v>0</v>
      </c>
      <c r="H57" s="316" t="str">
        <f>CONCATENATE(A14,"_",B14)</f>
        <v>E49__</v>
      </c>
      <c r="I57" s="317"/>
      <c r="K57" s="128" t="s">
        <v>325</v>
      </c>
      <c r="L57" s="115" t="s">
        <v>327</v>
      </c>
      <c r="M57" s="116" t="s">
        <v>324</v>
      </c>
    </row>
    <row r="58" spans="1:13" ht="18" customHeight="1">
      <c r="A58" s="109"/>
      <c r="B58" s="218"/>
      <c r="C58" s="218"/>
      <c r="D58" s="209"/>
      <c r="E58" s="75"/>
      <c r="F58" s="75"/>
      <c r="G58" s="73"/>
      <c r="H58" s="72"/>
      <c r="I58" s="72"/>
      <c r="K58" s="217"/>
      <c r="L58" s="217"/>
      <c r="M58" s="217"/>
    </row>
    <row r="59" spans="1:13" ht="18" customHeight="1" thickBot="1">
      <c r="A59" s="109"/>
      <c r="B59" s="109"/>
      <c r="C59" s="109"/>
      <c r="D59" s="109"/>
      <c r="E59" s="109"/>
      <c r="F59" s="109"/>
      <c r="G59" s="210"/>
      <c r="H59" s="210"/>
      <c r="I59" s="210"/>
    </row>
    <row r="60" spans="1:13" ht="18" customHeight="1" thickBot="1">
      <c r="A60" s="109"/>
      <c r="B60" s="109"/>
      <c r="C60" s="109"/>
      <c r="D60" s="312" t="s">
        <v>261</v>
      </c>
      <c r="E60" s="313"/>
      <c r="F60" s="109"/>
      <c r="G60" s="210"/>
      <c r="H60" s="215"/>
      <c r="I60" s="215"/>
    </row>
    <row r="61" spans="1:13" ht="18" customHeight="1" thickBot="1">
      <c r="A61" s="109"/>
      <c r="B61" s="109"/>
      <c r="C61" s="109"/>
      <c r="D61" s="109"/>
      <c r="E61" s="109"/>
      <c r="F61" s="109"/>
      <c r="G61" s="210"/>
      <c r="H61" s="210"/>
      <c r="I61" s="210"/>
    </row>
    <row r="62" spans="1:13" ht="18" customHeight="1" thickBot="1">
      <c r="A62" s="109"/>
      <c r="B62" s="131" t="s">
        <v>315</v>
      </c>
      <c r="C62" s="110"/>
      <c r="D62" s="110" t="s">
        <v>16</v>
      </c>
      <c r="E62" s="312" t="s">
        <v>212</v>
      </c>
      <c r="F62" s="313"/>
      <c r="G62" s="213" t="s">
        <v>16</v>
      </c>
      <c r="H62" s="214"/>
      <c r="I62" s="210"/>
      <c r="K62" s="132" t="s">
        <v>315</v>
      </c>
      <c r="L62" s="224"/>
      <c r="M62" s="82" t="s">
        <v>261</v>
      </c>
    </row>
    <row r="63" spans="1:13" ht="18" customHeight="1" thickBot="1">
      <c r="A63" s="109"/>
      <c r="B63" s="318" t="str">
        <f>CONCATENATE(A6,"_",B6)</f>
        <v>E41_Pierre_DEBEAUX</v>
      </c>
      <c r="C63" s="319"/>
      <c r="D63" s="66">
        <f>IF(E63+F63=0,0,IF(E63=F63,2,IF(E63&lt;F63,1,3)))</f>
        <v>0</v>
      </c>
      <c r="E63" s="54"/>
      <c r="F63" s="55"/>
      <c r="G63" s="53">
        <f>IF(E63+F63=0,0,IF(E63=F63,2,IF(E63&gt;F63,1,3)))</f>
        <v>0</v>
      </c>
      <c r="H63" s="318" t="str">
        <f>CONCATENATE(A10,"_",B10)</f>
        <v>E45__</v>
      </c>
      <c r="I63" s="319"/>
      <c r="K63" s="124" t="s">
        <v>317</v>
      </c>
      <c r="L63" s="113" t="s">
        <v>327</v>
      </c>
      <c r="M63" s="114" t="s">
        <v>320</v>
      </c>
    </row>
    <row r="64" spans="1:13" ht="18" customHeight="1" thickBot="1">
      <c r="A64" s="109"/>
      <c r="B64" s="41"/>
      <c r="C64" s="69"/>
      <c r="D64" s="43"/>
      <c r="E64" s="56"/>
      <c r="F64" s="57"/>
      <c r="G64" s="43"/>
      <c r="H64" s="41"/>
      <c r="I64" s="47"/>
      <c r="K64" s="125"/>
      <c r="L64" s="126"/>
      <c r="M64" s="127"/>
    </row>
    <row r="65" spans="1:13" ht="18" customHeight="1" thickBot="1">
      <c r="A65" s="109"/>
      <c r="B65" s="320" t="str">
        <f>CONCATENATE(A7,"_",B7)</f>
        <v>E42_ALAIN_PENEL</v>
      </c>
      <c r="C65" s="321"/>
      <c r="D65" s="67">
        <f>IF(E65+F65=0,0,IF(E65=F65,2,IF(E65&lt;F65,1,3)))</f>
        <v>0</v>
      </c>
      <c r="E65" s="58"/>
      <c r="F65" s="59"/>
      <c r="G65" s="70">
        <f>IF(E65+F65=0,0,IF(E65=F65,2,IF(E65&gt;F65,1,3)))</f>
        <v>0</v>
      </c>
      <c r="H65" s="322" t="str">
        <f>CONCATENATE(A11,"_",B11)</f>
        <v>E46__</v>
      </c>
      <c r="I65" s="323"/>
      <c r="K65" s="60" t="s">
        <v>318</v>
      </c>
      <c r="L65" s="29" t="s">
        <v>327</v>
      </c>
      <c r="M65" s="61" t="s">
        <v>322</v>
      </c>
    </row>
    <row r="66" spans="1:13" ht="18" customHeight="1" thickBot="1">
      <c r="A66" s="109"/>
      <c r="B66" s="41"/>
      <c r="C66" s="69"/>
      <c r="D66" s="43"/>
      <c r="E66" s="56"/>
      <c r="F66" s="57"/>
      <c r="G66" s="43"/>
      <c r="H66" s="41"/>
      <c r="I66" s="47"/>
      <c r="K66" s="125"/>
      <c r="L66" s="126"/>
      <c r="M66" s="127"/>
    </row>
    <row r="67" spans="1:13" ht="18" customHeight="1" thickBot="1">
      <c r="A67" s="109"/>
      <c r="B67" s="314" t="str">
        <f>CONCATENATE(A8,"_",B8)</f>
        <v>E43__</v>
      </c>
      <c r="C67" s="315"/>
      <c r="D67" s="67">
        <f>IF(E67+F67=0,0,IF(E67=F67,2,IF(E67&lt;F67,1,3)))</f>
        <v>0</v>
      </c>
      <c r="E67" s="62"/>
      <c r="F67" s="63"/>
      <c r="G67" s="70">
        <f>IF(E67+F67=0,0,IF(E67=F67,2,IF(E67&gt;F67,1,3)))</f>
        <v>0</v>
      </c>
      <c r="H67" s="316" t="str">
        <f>CONCATENATE(A12,"_",B12)</f>
        <v>E47__</v>
      </c>
      <c r="I67" s="317"/>
      <c r="K67" s="60" t="s">
        <v>319</v>
      </c>
      <c r="L67" s="29" t="s">
        <v>327</v>
      </c>
      <c r="M67" s="61" t="s">
        <v>323</v>
      </c>
    </row>
    <row r="68" spans="1:13" ht="18" customHeight="1" thickBot="1">
      <c r="A68" s="109"/>
      <c r="B68" s="41"/>
      <c r="C68" s="69"/>
      <c r="D68" s="43"/>
      <c r="E68" s="56"/>
      <c r="F68" s="57"/>
      <c r="G68" s="43"/>
      <c r="H68" s="41"/>
      <c r="I68" s="47"/>
      <c r="K68" s="125"/>
      <c r="L68" s="126"/>
      <c r="M68" s="127"/>
    </row>
    <row r="69" spans="1:13" ht="18" customHeight="1" thickBot="1">
      <c r="A69" s="109"/>
      <c r="B69" s="314" t="str">
        <f>CONCATENATE(A9,"_",B9)</f>
        <v>E44__</v>
      </c>
      <c r="C69" s="315"/>
      <c r="D69" s="67">
        <f>IF(E69+F69=0,0,IF(E69=F69,2,IF(E69&lt;F69,1,3)))</f>
        <v>0</v>
      </c>
      <c r="E69" s="62"/>
      <c r="F69" s="63"/>
      <c r="G69" s="70">
        <f>IF(E69+F69=0,0,IF(E69=F69,2,IF(E69&gt;F69,1,3)))</f>
        <v>0</v>
      </c>
      <c r="H69" s="316" t="str">
        <f>CONCATENATE(A13,"_",B13)</f>
        <v>E48__</v>
      </c>
      <c r="I69" s="317"/>
      <c r="K69" s="60" t="s">
        <v>321</v>
      </c>
      <c r="L69" s="29" t="s">
        <v>327</v>
      </c>
      <c r="M69" s="61" t="s">
        <v>325</v>
      </c>
    </row>
    <row r="70" spans="1:13" ht="18" customHeight="1" thickBot="1">
      <c r="A70" s="109"/>
      <c r="B70" s="41"/>
      <c r="C70" s="69"/>
      <c r="D70" s="43"/>
      <c r="E70" s="56"/>
      <c r="F70" s="57"/>
      <c r="G70" s="43"/>
      <c r="H70" s="41"/>
      <c r="I70" s="47"/>
      <c r="K70" s="125"/>
      <c r="L70" s="126"/>
      <c r="M70" s="127"/>
    </row>
    <row r="71" spans="1:13" ht="18" customHeight="1" thickBot="1">
      <c r="A71" s="109"/>
      <c r="B71" s="316" t="str">
        <f>CONCATENATE(A14,"_",B14)</f>
        <v>E49__</v>
      </c>
      <c r="C71" s="317"/>
      <c r="D71" s="68">
        <f>IF(E71+F71=0,0,IF(E71=F71,2,IF(E71&lt;F71,1,3)))</f>
        <v>0</v>
      </c>
      <c r="E71" s="64"/>
      <c r="F71" s="65"/>
      <c r="G71" s="71">
        <f>IF(E71+F71=0,0,IF(E71=F71,2,IF(E71&gt;F71,1,3)))</f>
        <v>0</v>
      </c>
      <c r="H71" s="316" t="str">
        <f>CONCATENATE(A15,"_",B15)</f>
        <v>E50__</v>
      </c>
      <c r="I71" s="317"/>
      <c r="K71" s="128" t="s">
        <v>324</v>
      </c>
      <c r="L71" s="115" t="s">
        <v>327</v>
      </c>
      <c r="M71" s="116" t="s">
        <v>326</v>
      </c>
    </row>
    <row r="72" spans="1:13" ht="18" customHeight="1">
      <c r="A72" s="109"/>
      <c r="B72" s="109"/>
      <c r="C72" s="109"/>
      <c r="D72" s="109"/>
      <c r="E72" s="109"/>
      <c r="F72" s="109"/>
      <c r="G72" s="210"/>
      <c r="H72" s="210"/>
      <c r="I72" s="210"/>
    </row>
    <row r="73" spans="1:13" ht="18" customHeight="1" thickBot="1">
      <c r="A73" s="109"/>
      <c r="B73" s="109"/>
      <c r="C73" s="109"/>
      <c r="D73" s="109"/>
      <c r="E73" s="109"/>
      <c r="F73" s="109"/>
      <c r="G73" s="210"/>
      <c r="H73" s="210"/>
      <c r="I73" s="210"/>
    </row>
    <row r="74" spans="1:13" ht="18" customHeight="1" thickBot="1">
      <c r="A74" s="109"/>
      <c r="B74" s="109"/>
      <c r="C74" s="109"/>
      <c r="D74" s="312" t="s">
        <v>262</v>
      </c>
      <c r="E74" s="313"/>
      <c r="F74" s="109"/>
      <c r="G74" s="210"/>
      <c r="H74" s="215"/>
      <c r="I74" s="215"/>
    </row>
    <row r="75" spans="1:13" ht="18" customHeight="1" thickBot="1">
      <c r="A75" s="109"/>
      <c r="B75" s="109"/>
      <c r="C75" s="109"/>
      <c r="D75" s="109"/>
      <c r="E75" s="109"/>
      <c r="F75" s="109"/>
      <c r="G75" s="210"/>
      <c r="H75" s="210"/>
      <c r="I75" s="210"/>
    </row>
    <row r="76" spans="1:13" ht="18" customHeight="1" thickBot="1">
      <c r="A76" s="109"/>
      <c r="B76" s="131" t="s">
        <v>315</v>
      </c>
      <c r="C76" s="110"/>
      <c r="D76" s="110" t="s">
        <v>16</v>
      </c>
      <c r="E76" s="312" t="s">
        <v>212</v>
      </c>
      <c r="F76" s="313"/>
      <c r="G76" s="213" t="s">
        <v>16</v>
      </c>
      <c r="H76" s="214"/>
      <c r="I76" s="210"/>
      <c r="K76" s="132" t="s">
        <v>315</v>
      </c>
      <c r="L76" s="224"/>
      <c r="M76" s="82" t="s">
        <v>262</v>
      </c>
    </row>
    <row r="77" spans="1:13" ht="18" customHeight="1" thickBot="1">
      <c r="A77" s="109"/>
      <c r="B77" s="318" t="str">
        <f>CONCATENATE(A6,"_",B6)</f>
        <v>E41_Pierre_DEBEAUX</v>
      </c>
      <c r="C77" s="319"/>
      <c r="D77" s="66">
        <f>IF(E77+F77=0,0,IF(E77=F77,2,IF(E77&lt;F77,1,3)))</f>
        <v>0</v>
      </c>
      <c r="E77" s="54"/>
      <c r="F77" s="55"/>
      <c r="G77" s="53">
        <f>IF(E77+F77=0,0,IF(E77=F77,2,IF(E77&gt;F77,1,3)))</f>
        <v>0</v>
      </c>
      <c r="H77" s="318" t="str">
        <f>CONCATENATE(A11,"_",B11)</f>
        <v>E46__</v>
      </c>
      <c r="I77" s="319"/>
      <c r="K77" s="124" t="s">
        <v>317</v>
      </c>
      <c r="L77" s="113" t="s">
        <v>327</v>
      </c>
      <c r="M77" s="114" t="s">
        <v>322</v>
      </c>
    </row>
    <row r="78" spans="1:13" ht="18" customHeight="1" thickBot="1">
      <c r="A78" s="109"/>
      <c r="B78" s="41"/>
      <c r="C78" s="69"/>
      <c r="D78" s="43"/>
      <c r="E78" s="56"/>
      <c r="F78" s="57"/>
      <c r="G78" s="43"/>
      <c r="H78" s="41"/>
      <c r="I78" s="47"/>
      <c r="K78" s="125"/>
      <c r="L78" s="126"/>
      <c r="M78" s="127"/>
    </row>
    <row r="79" spans="1:13" ht="18" customHeight="1" thickBot="1">
      <c r="A79" s="109"/>
      <c r="B79" s="320" t="str">
        <f>CONCATENATE(A7,"_",B7)</f>
        <v>E42_ALAIN_PENEL</v>
      </c>
      <c r="C79" s="321"/>
      <c r="D79" s="67">
        <f>IF(E79+F79=0,0,IF(E79=F79,2,IF(E79&lt;F79,1,3)))</f>
        <v>0</v>
      </c>
      <c r="E79" s="58"/>
      <c r="F79" s="59"/>
      <c r="G79" s="70">
        <f>IF(E79+F79=0,0,IF(E79=F79,2,IF(E79&gt;F79,1,3)))</f>
        <v>0</v>
      </c>
      <c r="H79" s="322" t="str">
        <f>CONCATENATE(A12,"_",B12)</f>
        <v>E47__</v>
      </c>
      <c r="I79" s="323"/>
      <c r="K79" s="60" t="s">
        <v>318</v>
      </c>
      <c r="L79" s="29" t="s">
        <v>327</v>
      </c>
      <c r="M79" s="61" t="s">
        <v>323</v>
      </c>
    </row>
    <row r="80" spans="1:13" ht="18" customHeight="1" thickBot="1">
      <c r="A80" s="109"/>
      <c r="B80" s="41"/>
      <c r="C80" s="69"/>
      <c r="D80" s="43"/>
      <c r="E80" s="56"/>
      <c r="F80" s="57"/>
      <c r="G80" s="43"/>
      <c r="H80" s="41"/>
      <c r="I80" s="47"/>
      <c r="K80" s="125"/>
      <c r="L80" s="126"/>
      <c r="M80" s="127"/>
    </row>
    <row r="81" spans="1:13" ht="18" customHeight="1" thickBot="1">
      <c r="A81" s="109"/>
      <c r="B81" s="314" t="str">
        <f>CONCATENATE(A8,"_",B8)</f>
        <v>E43__</v>
      </c>
      <c r="C81" s="315"/>
      <c r="D81" s="67">
        <f>IF(E81+F81=0,0,IF(E81=F81,2,IF(E81&lt;F81,1,3)))</f>
        <v>0</v>
      </c>
      <c r="E81" s="62"/>
      <c r="F81" s="63"/>
      <c r="G81" s="70">
        <f>IF(E81+F81=0,0,IF(E81=F81,2,IF(E81&gt;F81,1,3)))</f>
        <v>0</v>
      </c>
      <c r="H81" s="316" t="str">
        <f>CONCATENATE(A13,"_",B13)</f>
        <v>E48__</v>
      </c>
      <c r="I81" s="317"/>
      <c r="K81" s="60" t="s">
        <v>319</v>
      </c>
      <c r="L81" s="29" t="s">
        <v>327</v>
      </c>
      <c r="M81" s="61" t="s">
        <v>325</v>
      </c>
    </row>
    <row r="82" spans="1:13" ht="18" customHeight="1" thickBot="1">
      <c r="A82" s="109"/>
      <c r="B82" s="41"/>
      <c r="C82" s="69"/>
      <c r="D82" s="43"/>
      <c r="E82" s="56"/>
      <c r="F82" s="57"/>
      <c r="G82" s="43"/>
      <c r="H82" s="41"/>
      <c r="I82" s="47"/>
      <c r="K82" s="125"/>
      <c r="L82" s="126"/>
      <c r="M82" s="127"/>
    </row>
    <row r="83" spans="1:13" ht="18" customHeight="1" thickBot="1">
      <c r="A83" s="109"/>
      <c r="B83" s="314" t="str">
        <f>CONCATENATE(A9,"_",B9)</f>
        <v>E44__</v>
      </c>
      <c r="C83" s="315"/>
      <c r="D83" s="67">
        <f>IF(E83+F83=0,0,IF(E83=F83,2,IF(E83&lt;F83,1,3)))</f>
        <v>0</v>
      </c>
      <c r="E83" s="62"/>
      <c r="F83" s="63"/>
      <c r="G83" s="70">
        <f>IF(E83+F83=0,0,IF(E83=F83,2,IF(E83&gt;F83,1,3)))</f>
        <v>0</v>
      </c>
      <c r="H83" s="316" t="str">
        <f>CONCATENATE(A14,"_",B14)</f>
        <v>E49__</v>
      </c>
      <c r="I83" s="317"/>
      <c r="K83" s="60" t="s">
        <v>321</v>
      </c>
      <c r="L83" s="29" t="s">
        <v>327</v>
      </c>
      <c r="M83" s="61" t="s">
        <v>324</v>
      </c>
    </row>
    <row r="84" spans="1:13" ht="18" customHeight="1" thickBot="1">
      <c r="A84" s="109"/>
      <c r="B84" s="41"/>
      <c r="C84" s="69"/>
      <c r="D84" s="43"/>
      <c r="E84" s="56"/>
      <c r="F84" s="57"/>
      <c r="G84" s="43"/>
      <c r="H84" s="41"/>
      <c r="I84" s="47"/>
      <c r="K84" s="125"/>
      <c r="L84" s="126"/>
      <c r="M84" s="127"/>
    </row>
    <row r="85" spans="1:13" ht="18" customHeight="1" thickBot="1">
      <c r="A85" s="109"/>
      <c r="B85" s="316" t="str">
        <f>CONCATENATE(A10,"_",B10)</f>
        <v>E45__</v>
      </c>
      <c r="C85" s="317"/>
      <c r="D85" s="68">
        <f>IF(E85+F85=0,0,IF(E85=F85,2,IF(E85&lt;F85,1,3)))</f>
        <v>0</v>
      </c>
      <c r="E85" s="64"/>
      <c r="F85" s="65"/>
      <c r="G85" s="71">
        <f>IF(E85+F85=0,0,IF(E85=F85,2,IF(E85&gt;F85,1,3)))</f>
        <v>0</v>
      </c>
      <c r="H85" s="316" t="str">
        <f>CONCATENATE(A15,"_",B15)</f>
        <v>E50__</v>
      </c>
      <c r="I85" s="317"/>
      <c r="K85" s="128" t="s">
        <v>320</v>
      </c>
      <c r="L85" s="115" t="s">
        <v>327</v>
      </c>
      <c r="M85" s="116" t="s">
        <v>326</v>
      </c>
    </row>
    <row r="86" spans="1:13" ht="18" customHeight="1">
      <c r="A86" s="109"/>
      <c r="B86" s="109"/>
      <c r="C86" s="109"/>
      <c r="D86" s="109"/>
      <c r="E86" s="109"/>
      <c r="F86" s="109"/>
      <c r="G86" s="210"/>
      <c r="H86" s="210"/>
      <c r="I86" s="215"/>
    </row>
    <row r="87" spans="1:13" ht="18" customHeight="1" thickBot="1">
      <c r="A87" s="109"/>
      <c r="B87" s="109"/>
      <c r="C87" s="109"/>
      <c r="D87" s="109"/>
      <c r="E87" s="109"/>
      <c r="F87" s="109"/>
      <c r="G87" s="210"/>
      <c r="H87" s="210"/>
      <c r="I87" s="215"/>
    </row>
    <row r="88" spans="1:13" ht="18" customHeight="1" thickBot="1">
      <c r="A88" s="109"/>
      <c r="B88" s="109"/>
      <c r="C88" s="109"/>
      <c r="D88" s="312" t="s">
        <v>269</v>
      </c>
      <c r="E88" s="313"/>
      <c r="F88" s="109"/>
      <c r="G88" s="210"/>
      <c r="H88" s="215"/>
      <c r="I88" s="215"/>
    </row>
    <row r="89" spans="1:13" ht="18" customHeight="1" thickBot="1">
      <c r="A89" s="109"/>
      <c r="B89" s="109"/>
      <c r="C89" s="109"/>
      <c r="D89" s="109"/>
      <c r="E89" s="109"/>
      <c r="F89" s="109"/>
      <c r="G89" s="210"/>
      <c r="H89" s="210"/>
      <c r="I89" s="215"/>
    </row>
    <row r="90" spans="1:13" ht="18" customHeight="1" thickBot="1">
      <c r="A90" s="109"/>
      <c r="B90" s="131" t="s">
        <v>315</v>
      </c>
      <c r="C90" s="110"/>
      <c r="D90" s="110" t="s">
        <v>16</v>
      </c>
      <c r="E90" s="312" t="s">
        <v>212</v>
      </c>
      <c r="F90" s="313"/>
      <c r="G90" s="213" t="s">
        <v>16</v>
      </c>
      <c r="H90" s="214"/>
      <c r="I90" s="210"/>
      <c r="K90" s="132" t="s">
        <v>315</v>
      </c>
      <c r="L90" s="224"/>
      <c r="M90" s="82" t="s">
        <v>269</v>
      </c>
    </row>
    <row r="91" spans="1:13" ht="18" customHeight="1" thickBot="1">
      <c r="A91" s="109"/>
      <c r="B91" s="318" t="str">
        <f>CONCATENATE(A6,"_",B6)</f>
        <v>E41_Pierre_DEBEAUX</v>
      </c>
      <c r="C91" s="319"/>
      <c r="D91" s="66">
        <f>IF(E91+F91=0,0,IF(E91=F91,2,IF(E91&lt;F91,1,3)))</f>
        <v>0</v>
      </c>
      <c r="E91" s="54"/>
      <c r="F91" s="55"/>
      <c r="G91" s="53">
        <f>IF(E91+F91=0,0,IF(E91=F91,2,IF(E91&gt;F91,1,3)))</f>
        <v>0</v>
      </c>
      <c r="H91" s="318" t="str">
        <f>CONCATENATE(A12,"_",B12)</f>
        <v>E47__</v>
      </c>
      <c r="I91" s="319"/>
      <c r="K91" s="124" t="s">
        <v>317</v>
      </c>
      <c r="L91" s="113" t="s">
        <v>327</v>
      </c>
      <c r="M91" s="114" t="s">
        <v>323</v>
      </c>
    </row>
    <row r="92" spans="1:13" ht="18" customHeight="1" thickBot="1">
      <c r="A92" s="109"/>
      <c r="B92" s="41"/>
      <c r="C92" s="69"/>
      <c r="D92" s="43"/>
      <c r="E92" s="56"/>
      <c r="F92" s="57"/>
      <c r="G92" s="43"/>
      <c r="H92" s="41"/>
      <c r="I92" s="47"/>
      <c r="K92" s="125"/>
      <c r="L92" s="126"/>
      <c r="M92" s="127"/>
    </row>
    <row r="93" spans="1:13" ht="18" customHeight="1" thickBot="1">
      <c r="A93" s="109"/>
      <c r="B93" s="320" t="str">
        <f>CONCATENATE(A7,"_",B7)</f>
        <v>E42_ALAIN_PENEL</v>
      </c>
      <c r="C93" s="321"/>
      <c r="D93" s="67">
        <f>IF(E93+F93=0,0,IF(E93=F93,2,IF(E93&lt;F93,1,3)))</f>
        <v>0</v>
      </c>
      <c r="E93" s="58"/>
      <c r="F93" s="59"/>
      <c r="G93" s="70">
        <f>IF(E93+F93=0,0,IF(E93=F93,2,IF(E93&gt;F93,1,3)))</f>
        <v>0</v>
      </c>
      <c r="H93" s="322" t="str">
        <f>CONCATENATE(A13,"_",B13)</f>
        <v>E48__</v>
      </c>
      <c r="I93" s="323"/>
      <c r="K93" s="60" t="s">
        <v>318</v>
      </c>
      <c r="L93" s="29" t="s">
        <v>327</v>
      </c>
      <c r="M93" s="61" t="s">
        <v>325</v>
      </c>
    </row>
    <row r="94" spans="1:13" ht="18" customHeight="1" thickBot="1">
      <c r="A94" s="109"/>
      <c r="B94" s="41"/>
      <c r="C94" s="69"/>
      <c r="D94" s="43"/>
      <c r="E94" s="56"/>
      <c r="F94" s="57"/>
      <c r="G94" s="43"/>
      <c r="H94" s="41"/>
      <c r="I94" s="47"/>
      <c r="K94" s="125"/>
      <c r="L94" s="126"/>
      <c r="M94" s="127"/>
    </row>
    <row r="95" spans="1:13" ht="18" customHeight="1" thickBot="1">
      <c r="A95" s="109"/>
      <c r="B95" s="314" t="str">
        <f>CONCATENATE(A8,"_",B8)</f>
        <v>E43__</v>
      </c>
      <c r="C95" s="315"/>
      <c r="D95" s="67">
        <f>IF(E95+F95=0,0,IF(E95=F95,2,IF(E95&lt;F95,1,3)))</f>
        <v>0</v>
      </c>
      <c r="E95" s="62"/>
      <c r="F95" s="63"/>
      <c r="G95" s="70">
        <f>IF(E95+F95=0,0,IF(E95=F95,2,IF(E95&gt;F95,1,3)))</f>
        <v>0</v>
      </c>
      <c r="H95" s="316" t="str">
        <f>CONCATENATE(A14,"_",B14)</f>
        <v>E49__</v>
      </c>
      <c r="I95" s="317"/>
      <c r="K95" s="60" t="s">
        <v>319</v>
      </c>
      <c r="L95" s="29" t="s">
        <v>327</v>
      </c>
      <c r="M95" s="61" t="s">
        <v>324</v>
      </c>
    </row>
    <row r="96" spans="1:13" ht="18" customHeight="1" thickBot="1">
      <c r="A96" s="109"/>
      <c r="B96" s="41"/>
      <c r="C96" s="69"/>
      <c r="D96" s="43"/>
      <c r="E96" s="56"/>
      <c r="F96" s="57"/>
      <c r="G96" s="43"/>
      <c r="H96" s="41"/>
      <c r="I96" s="47"/>
      <c r="K96" s="125"/>
      <c r="L96" s="126"/>
      <c r="M96" s="127"/>
    </row>
    <row r="97" spans="1:13" ht="18" customHeight="1" thickBot="1">
      <c r="A97" s="109"/>
      <c r="B97" s="314" t="str">
        <f>CONCATENATE(A9,"_",B9)</f>
        <v>E44__</v>
      </c>
      <c r="C97" s="315"/>
      <c r="D97" s="67">
        <f>IF(E97+F97=0,0,IF(E97=F97,2,IF(E97&lt;F97,1,3)))</f>
        <v>0</v>
      </c>
      <c r="E97" s="62"/>
      <c r="F97" s="63"/>
      <c r="G97" s="70">
        <f>IF(E97+F97=0,0,IF(E97=F97,2,IF(E97&gt;F97,1,3)))</f>
        <v>0</v>
      </c>
      <c r="H97" s="316" t="str">
        <f>CONCATENATE(A15,"_",B15)</f>
        <v>E50__</v>
      </c>
      <c r="I97" s="317"/>
      <c r="K97" s="60" t="s">
        <v>321</v>
      </c>
      <c r="L97" s="29" t="s">
        <v>327</v>
      </c>
      <c r="M97" s="61" t="s">
        <v>326</v>
      </c>
    </row>
    <row r="98" spans="1:13" ht="18" customHeight="1" thickBot="1">
      <c r="A98" s="109"/>
      <c r="B98" s="41"/>
      <c r="C98" s="69"/>
      <c r="D98" s="43"/>
      <c r="E98" s="56"/>
      <c r="F98" s="57"/>
      <c r="G98" s="43"/>
      <c r="H98" s="41"/>
      <c r="I98" s="47"/>
      <c r="K98" s="125"/>
      <c r="L98" s="126"/>
      <c r="M98" s="127"/>
    </row>
    <row r="99" spans="1:13" ht="18" customHeight="1" thickBot="1">
      <c r="A99" s="109"/>
      <c r="B99" s="316" t="str">
        <f>CONCATENATE(A10,"_",B10)</f>
        <v>E45__</v>
      </c>
      <c r="C99" s="317"/>
      <c r="D99" s="68">
        <f>IF(E99+F99=0,0,IF(E99=F99,2,IF(E99&lt;F99,1,3)))</f>
        <v>0</v>
      </c>
      <c r="E99" s="64"/>
      <c r="F99" s="65"/>
      <c r="G99" s="71">
        <f>IF(E99+F99=0,0,IF(E99=F99,2,IF(E99&gt;F99,1,3)))</f>
        <v>0</v>
      </c>
      <c r="H99" s="316" t="str">
        <f>CONCATENATE(A11,"_",B11)</f>
        <v>E46__</v>
      </c>
      <c r="I99" s="317"/>
      <c r="K99" s="128" t="s">
        <v>320</v>
      </c>
      <c r="L99" s="115" t="s">
        <v>327</v>
      </c>
      <c r="M99" s="116" t="s">
        <v>322</v>
      </c>
    </row>
    <row r="100" spans="1:13" ht="18" customHeight="1">
      <c r="A100" s="109"/>
      <c r="B100" s="109"/>
      <c r="C100" s="109"/>
      <c r="D100" s="109"/>
      <c r="E100" s="109"/>
      <c r="F100" s="109"/>
      <c r="G100" s="210"/>
      <c r="H100" s="210"/>
      <c r="I100" s="215"/>
    </row>
    <row r="101" spans="1:13" ht="18" customHeight="1" thickBot="1">
      <c r="A101" s="109"/>
      <c r="B101" s="109"/>
      <c r="C101" s="109"/>
      <c r="D101" s="109"/>
      <c r="E101" s="109"/>
      <c r="F101" s="109"/>
      <c r="G101" s="210"/>
      <c r="H101" s="210"/>
      <c r="I101" s="215"/>
    </row>
    <row r="102" spans="1:13" ht="18" customHeight="1" thickBot="1">
      <c r="A102" s="109"/>
      <c r="B102" s="109"/>
      <c r="C102" s="109"/>
      <c r="D102" s="312" t="s">
        <v>265</v>
      </c>
      <c r="E102" s="313"/>
      <c r="F102" s="109"/>
      <c r="G102" s="210"/>
      <c r="H102" s="215"/>
      <c r="I102" s="215"/>
    </row>
    <row r="103" spans="1:13" ht="18" customHeight="1" thickBot="1">
      <c r="A103" s="109"/>
      <c r="B103" s="109"/>
      <c r="C103" s="109"/>
      <c r="D103" s="109"/>
      <c r="E103" s="109"/>
      <c r="F103" s="109"/>
      <c r="G103" s="210"/>
      <c r="H103" s="210"/>
      <c r="I103" s="215"/>
    </row>
    <row r="104" spans="1:13" ht="18" customHeight="1" thickBot="1">
      <c r="A104" s="109"/>
      <c r="B104" s="131" t="s">
        <v>315</v>
      </c>
      <c r="C104" s="110"/>
      <c r="D104" s="110" t="s">
        <v>16</v>
      </c>
      <c r="E104" s="312" t="s">
        <v>212</v>
      </c>
      <c r="F104" s="313"/>
      <c r="G104" s="213" t="s">
        <v>16</v>
      </c>
      <c r="H104" s="214"/>
      <c r="I104" s="210"/>
      <c r="K104" s="132" t="s">
        <v>315</v>
      </c>
      <c r="L104" s="224"/>
      <c r="M104" s="82" t="s">
        <v>265</v>
      </c>
    </row>
    <row r="105" spans="1:13" ht="18" customHeight="1" thickBot="1">
      <c r="A105" s="109"/>
      <c r="B105" s="318" t="str">
        <f>CONCATENATE(A6,"_",B6)</f>
        <v>E41_Pierre_DEBEAUX</v>
      </c>
      <c r="C105" s="319"/>
      <c r="D105" s="66">
        <f>IF(E105+F105=0,0,IF(E105=F105,2,IF(E105&lt;F105,1,3)))</f>
        <v>0</v>
      </c>
      <c r="E105" s="54"/>
      <c r="F105" s="55"/>
      <c r="G105" s="53">
        <f>IF(E105+F105=0,0,IF(E105=F105,2,IF(E105&gt;F105,1,3)))</f>
        <v>0</v>
      </c>
      <c r="H105" s="318" t="str">
        <f>CONCATENATE(A13,"_",B13)</f>
        <v>E48__</v>
      </c>
      <c r="I105" s="319"/>
      <c r="K105" s="124" t="s">
        <v>317</v>
      </c>
      <c r="L105" s="113" t="s">
        <v>327</v>
      </c>
      <c r="M105" s="114" t="s">
        <v>325</v>
      </c>
    </row>
    <row r="106" spans="1:13" ht="18" customHeight="1" thickBot="1">
      <c r="A106" s="109"/>
      <c r="B106" s="41"/>
      <c r="C106" s="69"/>
      <c r="D106" s="43"/>
      <c r="E106" s="56"/>
      <c r="F106" s="57"/>
      <c r="G106" s="43"/>
      <c r="H106" s="41"/>
      <c r="I106" s="47"/>
      <c r="K106" s="125"/>
      <c r="L106" s="126"/>
      <c r="M106" s="127"/>
    </row>
    <row r="107" spans="1:13" ht="18" customHeight="1" thickBot="1">
      <c r="A107" s="109"/>
      <c r="B107" s="320" t="str">
        <f>CONCATENATE(A7,"_",B7)</f>
        <v>E42_ALAIN_PENEL</v>
      </c>
      <c r="C107" s="321"/>
      <c r="D107" s="67">
        <f>IF(E107+F107=0,0,IF(E107=F107,2,IF(E107&lt;F107,1,3)))</f>
        <v>0</v>
      </c>
      <c r="E107" s="58"/>
      <c r="F107" s="59"/>
      <c r="G107" s="70">
        <f>IF(E107+F107=0,0,IF(E107=F107,2,IF(E107&gt;F107,1,3)))</f>
        <v>0</v>
      </c>
      <c r="H107" s="322" t="str">
        <f>CONCATENATE(A14,"_",B14)</f>
        <v>E49__</v>
      </c>
      <c r="I107" s="323"/>
      <c r="K107" s="60" t="s">
        <v>318</v>
      </c>
      <c r="L107" s="29" t="s">
        <v>327</v>
      </c>
      <c r="M107" s="61" t="s">
        <v>324</v>
      </c>
    </row>
    <row r="108" spans="1:13" ht="18" customHeight="1" thickBot="1">
      <c r="A108" s="109"/>
      <c r="B108" s="41"/>
      <c r="C108" s="69"/>
      <c r="D108" s="43"/>
      <c r="E108" s="56"/>
      <c r="F108" s="57"/>
      <c r="G108" s="43"/>
      <c r="H108" s="41"/>
      <c r="I108" s="47"/>
      <c r="K108" s="125"/>
      <c r="L108" s="126"/>
      <c r="M108" s="127"/>
    </row>
    <row r="109" spans="1:13" ht="18" customHeight="1" thickBot="1">
      <c r="A109" s="109"/>
      <c r="B109" s="314" t="str">
        <f>CONCATENATE(A8,"_",B8)</f>
        <v>E43__</v>
      </c>
      <c r="C109" s="315"/>
      <c r="D109" s="67">
        <f>IF(E109+F109=0,0,IF(E109=F109,2,IF(E109&lt;F109,1,3)))</f>
        <v>0</v>
      </c>
      <c r="E109" s="62"/>
      <c r="F109" s="63"/>
      <c r="G109" s="70">
        <f>IF(E109+F109=0,0,IF(E109=F109,2,IF(E109&gt;F109,1,3)))</f>
        <v>0</v>
      </c>
      <c r="H109" s="316" t="str">
        <f>CONCATENATE(A15,"_",B15)</f>
        <v>E50__</v>
      </c>
      <c r="I109" s="317"/>
      <c r="K109" s="60" t="s">
        <v>319</v>
      </c>
      <c r="L109" s="29" t="s">
        <v>327</v>
      </c>
      <c r="M109" s="61" t="s">
        <v>9</v>
      </c>
    </row>
    <row r="110" spans="1:13" ht="18" customHeight="1" thickBot="1">
      <c r="A110" s="109"/>
      <c r="B110" s="41"/>
      <c r="C110" s="69"/>
      <c r="D110" s="43"/>
      <c r="E110" s="56"/>
      <c r="F110" s="57"/>
      <c r="G110" s="43"/>
      <c r="H110" s="41"/>
      <c r="I110" s="47"/>
      <c r="K110" s="60"/>
      <c r="L110" s="29"/>
      <c r="M110" s="61"/>
    </row>
    <row r="111" spans="1:13" ht="18" customHeight="1" thickBot="1">
      <c r="A111" s="109"/>
      <c r="B111" s="314" t="str">
        <f>CONCATENATE(A9,"_",B9)</f>
        <v>E44__</v>
      </c>
      <c r="C111" s="315"/>
      <c r="D111" s="67">
        <f>IF(E111+F111=0,0,IF(E111=F111,2,IF(E111&lt;F111,1,3)))</f>
        <v>0</v>
      </c>
      <c r="E111" s="62"/>
      <c r="F111" s="63"/>
      <c r="G111" s="70">
        <f>IF(E111+F111=0,0,IF(E111=F111,2,IF(E111&gt;F111,1,3)))</f>
        <v>0</v>
      </c>
      <c r="H111" s="316" t="str">
        <f>CONCATENATE(A10,"_",B10)</f>
        <v>E45__</v>
      </c>
      <c r="I111" s="317"/>
      <c r="K111" s="60" t="s">
        <v>321</v>
      </c>
      <c r="L111" s="29" t="s">
        <v>327</v>
      </c>
      <c r="M111" s="61" t="s">
        <v>320</v>
      </c>
    </row>
    <row r="112" spans="1:13" ht="18" customHeight="1" thickBot="1">
      <c r="A112" s="109"/>
      <c r="B112" s="41"/>
      <c r="C112" s="69"/>
      <c r="D112" s="43"/>
      <c r="E112" s="56"/>
      <c r="F112" s="57"/>
      <c r="G112" s="43"/>
      <c r="H112" s="41"/>
      <c r="I112" s="47"/>
      <c r="K112" s="125"/>
      <c r="L112" s="126"/>
      <c r="M112" s="127"/>
    </row>
    <row r="113" spans="1:13" ht="18" customHeight="1" thickBot="1">
      <c r="A113" s="109"/>
      <c r="B113" s="316" t="str">
        <f>CONCATENATE(A11,"_",B11)</f>
        <v>E46__</v>
      </c>
      <c r="C113" s="317"/>
      <c r="D113" s="68">
        <f>IF(E113+F113=0,0,IF(E113=F113,2,IF(E113&lt;F113,1,3)))</f>
        <v>0</v>
      </c>
      <c r="E113" s="64"/>
      <c r="F113" s="65"/>
      <c r="G113" s="71">
        <f>IF(E113+F113=0,0,IF(E113=F113,2,IF(E113&gt;F113,1,3)))</f>
        <v>0</v>
      </c>
      <c r="H113" s="316" t="str">
        <f>CONCATENATE(A12,"_",B12)</f>
        <v>E47__</v>
      </c>
      <c r="I113" s="317"/>
      <c r="K113" s="128" t="s">
        <v>322</v>
      </c>
      <c r="L113" s="115" t="s">
        <v>327</v>
      </c>
      <c r="M113" s="116" t="s">
        <v>6</v>
      </c>
    </row>
    <row r="114" spans="1:13" ht="18" customHeight="1">
      <c r="A114" s="109"/>
      <c r="B114" s="109"/>
      <c r="C114" s="109"/>
      <c r="D114" s="109"/>
      <c r="E114" s="109"/>
      <c r="F114" s="109"/>
      <c r="G114" s="210"/>
      <c r="H114" s="210"/>
      <c r="I114" s="215"/>
    </row>
    <row r="115" spans="1:13" ht="18" customHeight="1" thickBot="1">
      <c r="A115" s="109"/>
      <c r="B115" s="109"/>
      <c r="C115" s="109"/>
      <c r="D115" s="109"/>
      <c r="E115" s="109"/>
      <c r="F115" s="109"/>
      <c r="G115" s="210"/>
      <c r="H115" s="210"/>
      <c r="I115" s="215"/>
    </row>
    <row r="116" spans="1:13" ht="18" customHeight="1" thickBot="1">
      <c r="A116" s="109"/>
      <c r="B116" s="109"/>
      <c r="C116" s="109"/>
      <c r="D116" s="312" t="s">
        <v>266</v>
      </c>
      <c r="E116" s="313"/>
      <c r="F116" s="109"/>
      <c r="G116" s="210"/>
      <c r="H116" s="215"/>
      <c r="I116" s="215"/>
    </row>
    <row r="117" spans="1:13" ht="18" customHeight="1" thickBot="1">
      <c r="A117" s="109"/>
      <c r="B117" s="109"/>
      <c r="C117" s="109"/>
      <c r="D117" s="109"/>
      <c r="E117" s="109"/>
      <c r="F117" s="109"/>
      <c r="G117" s="210"/>
      <c r="H117" s="210"/>
      <c r="I117" s="215"/>
    </row>
    <row r="118" spans="1:13" ht="18" customHeight="1" thickBot="1">
      <c r="A118" s="109"/>
      <c r="B118" s="131" t="s">
        <v>315</v>
      </c>
      <c r="C118" s="110"/>
      <c r="D118" s="110" t="s">
        <v>16</v>
      </c>
      <c r="E118" s="312" t="s">
        <v>212</v>
      </c>
      <c r="F118" s="313"/>
      <c r="G118" s="213" t="s">
        <v>16</v>
      </c>
      <c r="H118" s="214"/>
      <c r="I118" s="210"/>
      <c r="K118" s="132" t="s">
        <v>315</v>
      </c>
      <c r="L118" s="224"/>
      <c r="M118" s="82" t="s">
        <v>266</v>
      </c>
    </row>
    <row r="119" spans="1:13" ht="18" customHeight="1" thickBot="1">
      <c r="A119" s="109"/>
      <c r="B119" s="318" t="str">
        <f>CONCATENATE(A6,"_",B6)</f>
        <v>E41_Pierre_DEBEAUX</v>
      </c>
      <c r="C119" s="319"/>
      <c r="D119" s="66">
        <f>IF(E119+F119=0,0,IF(E119=F119,2,IF(E119&lt;F119,1,3)))</f>
        <v>0</v>
      </c>
      <c r="E119" s="54"/>
      <c r="F119" s="55"/>
      <c r="G119" s="53">
        <f>IF(E119+F119=0,0,IF(E119=F119,2,IF(E119&gt;F119,1,3)))</f>
        <v>0</v>
      </c>
      <c r="H119" s="318" t="str">
        <f>CONCATENATE(A14,"_",B14)</f>
        <v>E49__</v>
      </c>
      <c r="I119" s="319"/>
      <c r="K119" s="124" t="s">
        <v>317</v>
      </c>
      <c r="L119" s="113" t="s">
        <v>327</v>
      </c>
      <c r="M119" s="114" t="s">
        <v>324</v>
      </c>
    </row>
    <row r="120" spans="1:13" ht="18" customHeight="1" thickBot="1">
      <c r="A120" s="109"/>
      <c r="B120" s="41"/>
      <c r="C120" s="69"/>
      <c r="D120" s="43"/>
      <c r="E120" s="56"/>
      <c r="F120" s="57"/>
      <c r="G120" s="43"/>
      <c r="H120" s="41"/>
      <c r="I120" s="47"/>
      <c r="K120" s="125"/>
      <c r="L120" s="126"/>
      <c r="M120" s="127"/>
    </row>
    <row r="121" spans="1:13" ht="18" customHeight="1" thickBot="1">
      <c r="A121" s="109"/>
      <c r="B121" s="320" t="str">
        <f>CONCATENATE(A7,"_",B7)</f>
        <v>E42_ALAIN_PENEL</v>
      </c>
      <c r="C121" s="321"/>
      <c r="D121" s="67">
        <f>IF(E121+F121=0,0,IF(E121=F121,2,IF(E121&lt;F121,1,3)))</f>
        <v>0</v>
      </c>
      <c r="E121" s="58"/>
      <c r="F121" s="59"/>
      <c r="G121" s="70">
        <f>IF(E121+F121=0,0,IF(E121=F121,2,IF(E121&gt;F121,1,3)))</f>
        <v>0</v>
      </c>
      <c r="H121" s="322" t="str">
        <f>CONCATENATE(A15,"_",B15)</f>
        <v>E50__</v>
      </c>
      <c r="I121" s="323"/>
      <c r="K121" s="60" t="s">
        <v>318</v>
      </c>
      <c r="L121" s="29" t="s">
        <v>327</v>
      </c>
      <c r="M121" s="61" t="s">
        <v>326</v>
      </c>
    </row>
    <row r="122" spans="1:13" ht="18" customHeight="1" thickBot="1">
      <c r="A122" s="109"/>
      <c r="B122" s="41"/>
      <c r="C122" s="69"/>
      <c r="D122" s="43"/>
      <c r="E122" s="56"/>
      <c r="F122" s="57"/>
      <c r="G122" s="43"/>
      <c r="H122" s="41"/>
      <c r="I122" s="47"/>
      <c r="K122" s="125"/>
      <c r="L122" s="126"/>
      <c r="M122" s="127"/>
    </row>
    <row r="123" spans="1:13" ht="18" customHeight="1" thickBot="1">
      <c r="A123" s="109"/>
      <c r="B123" s="314" t="str">
        <f>CONCATENATE(A8,"_",B8)</f>
        <v>E43__</v>
      </c>
      <c r="C123" s="315"/>
      <c r="D123" s="67">
        <f>IF(E123+F123=0,0,IF(E123=F123,2,IF(E123&lt;F123,1,3)))</f>
        <v>0</v>
      </c>
      <c r="E123" s="62"/>
      <c r="F123" s="63"/>
      <c r="G123" s="70">
        <f>IF(E123+F123=0,0,IF(E123=F123,2,IF(E123&gt;F123,1,3)))</f>
        <v>0</v>
      </c>
      <c r="H123" s="316" t="str">
        <f>CONCATENATE(A9,"_",B9)</f>
        <v>E44__</v>
      </c>
      <c r="I123" s="317"/>
      <c r="K123" s="60" t="s">
        <v>319</v>
      </c>
      <c r="L123" s="29" t="s">
        <v>327</v>
      </c>
      <c r="M123" s="61" t="s">
        <v>321</v>
      </c>
    </row>
    <row r="124" spans="1:13" ht="18" customHeight="1" thickBot="1">
      <c r="A124" s="109"/>
      <c r="B124" s="41"/>
      <c r="C124" s="69"/>
      <c r="D124" s="43"/>
      <c r="E124" s="56"/>
      <c r="F124" s="57"/>
      <c r="G124" s="43"/>
      <c r="H124" s="41"/>
      <c r="I124" s="47"/>
      <c r="K124" s="125"/>
      <c r="L124" s="126"/>
      <c r="M124" s="127"/>
    </row>
    <row r="125" spans="1:13" ht="18" customHeight="1" thickBot="1">
      <c r="A125" s="109"/>
      <c r="B125" s="314" t="str">
        <f>CONCATENATE(A12,"_",B12)</f>
        <v>E47__</v>
      </c>
      <c r="C125" s="315"/>
      <c r="D125" s="67">
        <f>IF(E125+F125=0,0,IF(E125=F125,2,IF(E125&lt;F125,1,3)))</f>
        <v>0</v>
      </c>
      <c r="E125" s="62"/>
      <c r="F125" s="63"/>
      <c r="G125" s="70">
        <f>IF(E125+F125=0,0,IF(E125=F125,2,IF(E125&gt;F125,1,3)))</f>
        <v>0</v>
      </c>
      <c r="H125" s="316" t="str">
        <f>CONCATENATE(A10,"_",B10)</f>
        <v>E45__</v>
      </c>
      <c r="I125" s="317"/>
      <c r="K125" s="60" t="s">
        <v>323</v>
      </c>
      <c r="L125" s="29" t="s">
        <v>327</v>
      </c>
      <c r="M125" s="61" t="s">
        <v>320</v>
      </c>
    </row>
    <row r="126" spans="1:13" ht="18" customHeight="1" thickBot="1">
      <c r="A126" s="109"/>
      <c r="B126" s="41"/>
      <c r="C126" s="69"/>
      <c r="D126" s="43"/>
      <c r="E126" s="56"/>
      <c r="F126" s="57"/>
      <c r="G126" s="43"/>
      <c r="H126" s="41"/>
      <c r="I126" s="47"/>
      <c r="K126" s="125"/>
      <c r="L126" s="126"/>
      <c r="M126" s="127"/>
    </row>
    <row r="127" spans="1:13" ht="18" customHeight="1" thickBot="1">
      <c r="A127" s="109"/>
      <c r="B127" s="316" t="str">
        <f>CONCATENATE(A11,"_",B11)</f>
        <v>E46__</v>
      </c>
      <c r="C127" s="317"/>
      <c r="D127" s="68">
        <f>IF(E127+F127=0,0,IF(E127=F127,2,IF(E127&lt;F127,1,3)))</f>
        <v>0</v>
      </c>
      <c r="E127" s="64"/>
      <c r="F127" s="65"/>
      <c r="G127" s="71">
        <f>IF(E127+F127=0,0,IF(E127=F127,2,IF(E127&gt;F127,1,3)))</f>
        <v>0</v>
      </c>
      <c r="H127" s="316" t="str">
        <f>CONCATENATE(A13,"_",B13)</f>
        <v>E48__</v>
      </c>
      <c r="I127" s="317"/>
      <c r="K127" s="128" t="s">
        <v>322</v>
      </c>
      <c r="L127" s="115" t="s">
        <v>327</v>
      </c>
      <c r="M127" s="116" t="s">
        <v>325</v>
      </c>
    </row>
    <row r="128" spans="1:13" ht="18" customHeight="1">
      <c r="A128" s="109"/>
      <c r="B128" s="109"/>
      <c r="C128" s="109"/>
      <c r="D128" s="109"/>
      <c r="E128" s="109"/>
      <c r="F128" s="109"/>
      <c r="G128" s="210"/>
      <c r="H128" s="210"/>
      <c r="I128" s="215"/>
    </row>
    <row r="129" spans="1:13" ht="18" customHeight="1" thickBot="1">
      <c r="A129" s="109"/>
      <c r="B129" s="109"/>
      <c r="C129" s="109"/>
      <c r="D129" s="109"/>
      <c r="E129" s="109"/>
      <c r="F129" s="109"/>
      <c r="G129" s="210"/>
      <c r="H129" s="210"/>
      <c r="I129" s="215"/>
    </row>
    <row r="130" spans="1:13" ht="18" customHeight="1" thickBot="1">
      <c r="A130" s="109"/>
      <c r="B130" s="109"/>
      <c r="C130" s="109"/>
      <c r="D130" s="312" t="s">
        <v>270</v>
      </c>
      <c r="E130" s="313"/>
      <c r="F130" s="109"/>
      <c r="G130" s="210"/>
      <c r="H130" s="215"/>
      <c r="I130" s="215"/>
    </row>
    <row r="131" spans="1:13" ht="18" customHeight="1" thickBot="1">
      <c r="A131" s="109"/>
      <c r="B131" s="109"/>
      <c r="C131" s="109"/>
      <c r="D131" s="109"/>
      <c r="E131" s="109"/>
      <c r="F131" s="109"/>
      <c r="G131" s="210"/>
      <c r="H131" s="210"/>
      <c r="I131" s="215"/>
    </row>
    <row r="132" spans="1:13" ht="18" customHeight="1" thickBot="1">
      <c r="A132" s="109"/>
      <c r="B132" s="131" t="s">
        <v>315</v>
      </c>
      <c r="C132" s="110"/>
      <c r="D132" s="110" t="s">
        <v>16</v>
      </c>
      <c r="E132" s="312" t="s">
        <v>212</v>
      </c>
      <c r="F132" s="313"/>
      <c r="G132" s="213" t="s">
        <v>16</v>
      </c>
      <c r="H132" s="214"/>
      <c r="I132" s="210"/>
      <c r="K132" s="132" t="s">
        <v>315</v>
      </c>
      <c r="L132" s="225"/>
      <c r="M132" s="82" t="s">
        <v>270</v>
      </c>
    </row>
    <row r="133" spans="1:13" ht="18" customHeight="1" thickBot="1">
      <c r="A133" s="109"/>
      <c r="B133" s="318" t="str">
        <f>CONCATENATE(A6,"_",B6)</f>
        <v>E41_Pierre_DEBEAUX</v>
      </c>
      <c r="C133" s="319"/>
      <c r="D133" s="66">
        <f>IF(E133+F133=0,0,IF(E133=F133,2,IF(E133&lt;F133,1,3)))</f>
        <v>0</v>
      </c>
      <c r="E133" s="54"/>
      <c r="F133" s="55"/>
      <c r="G133" s="53">
        <f>IF(E133+F133=0,0,IF(E133=F133,2,IF(E133&gt;F133,1,3)))</f>
        <v>0</v>
      </c>
      <c r="H133" s="318" t="str">
        <f>CONCATENATE(A15,"_",B15)</f>
        <v>E50__</v>
      </c>
      <c r="I133" s="319"/>
      <c r="K133" s="124" t="s">
        <v>317</v>
      </c>
      <c r="L133" s="113" t="s">
        <v>327</v>
      </c>
      <c r="M133" s="114" t="s">
        <v>326</v>
      </c>
    </row>
    <row r="134" spans="1:13" ht="18" customHeight="1" thickBot="1">
      <c r="A134" s="109"/>
      <c r="B134" s="41"/>
      <c r="C134" s="69"/>
      <c r="D134" s="43"/>
      <c r="E134" s="56"/>
      <c r="F134" s="57"/>
      <c r="G134" s="43"/>
      <c r="H134" s="41"/>
      <c r="I134" s="47"/>
      <c r="K134" s="125"/>
      <c r="L134" s="126"/>
      <c r="M134" s="127"/>
    </row>
    <row r="135" spans="1:13" ht="18" customHeight="1" thickBot="1">
      <c r="A135" s="109"/>
      <c r="B135" s="320" t="str">
        <f>CONCATENATE(A8,"_",B8)</f>
        <v>E43__</v>
      </c>
      <c r="C135" s="321"/>
      <c r="D135" s="67">
        <f>IF(E135+F135=0,0,IF(E135=F135,2,IF(E135&lt;F135,1,3)))</f>
        <v>0</v>
      </c>
      <c r="E135" s="58"/>
      <c r="F135" s="59"/>
      <c r="G135" s="70">
        <f>IF(E135+F135=0,0,IF(E135=F135,2,IF(E135&gt;F135,1,3)))</f>
        <v>0</v>
      </c>
      <c r="H135" s="322" t="str">
        <f>CONCATENATE(A7,"_",B7)</f>
        <v>E42_ALAIN_PENEL</v>
      </c>
      <c r="I135" s="323"/>
      <c r="K135" s="60" t="s">
        <v>319</v>
      </c>
      <c r="L135" s="29" t="s">
        <v>327</v>
      </c>
      <c r="M135" s="61" t="s">
        <v>318</v>
      </c>
    </row>
    <row r="136" spans="1:13" ht="18" customHeight="1" thickBot="1">
      <c r="A136" s="109"/>
      <c r="B136" s="41"/>
      <c r="C136" s="69"/>
      <c r="D136" s="43"/>
      <c r="E136" s="56"/>
      <c r="F136" s="57"/>
      <c r="G136" s="43"/>
      <c r="H136" s="41"/>
      <c r="I136" s="47"/>
      <c r="K136" s="125"/>
      <c r="L136" s="126"/>
      <c r="M136" s="127"/>
    </row>
    <row r="137" spans="1:13" ht="18" customHeight="1" thickBot="1">
      <c r="A137" s="109"/>
      <c r="B137" s="314" t="str">
        <f>CONCATENATE(A10,"_",B10)</f>
        <v>E45__</v>
      </c>
      <c r="C137" s="315"/>
      <c r="D137" s="67">
        <f>IF(E137+F137=0,0,IF(E137=F137,2,IF(E137&lt;F137,1,3)))</f>
        <v>0</v>
      </c>
      <c r="E137" s="62"/>
      <c r="F137" s="63"/>
      <c r="G137" s="70">
        <f>IF(E137+F137=0,0,IF(E137=F137,2,IF(E137&gt;F137,1,3)))</f>
        <v>0</v>
      </c>
      <c r="H137" s="316" t="str">
        <f>CONCATENATE(A13,"_",B13)</f>
        <v>E48__</v>
      </c>
      <c r="I137" s="317"/>
      <c r="K137" s="60" t="s">
        <v>320</v>
      </c>
      <c r="L137" s="29" t="s">
        <v>327</v>
      </c>
      <c r="M137" s="61" t="s">
        <v>325</v>
      </c>
    </row>
    <row r="138" spans="1:13" ht="18" customHeight="1" thickBot="1">
      <c r="A138" s="109"/>
      <c r="B138" s="41"/>
      <c r="C138" s="69"/>
      <c r="D138" s="43"/>
      <c r="E138" s="56"/>
      <c r="F138" s="57"/>
      <c r="G138" s="43"/>
      <c r="H138" s="41"/>
      <c r="I138" s="47"/>
      <c r="K138" s="125"/>
      <c r="L138" s="126"/>
      <c r="M138" s="127"/>
    </row>
    <row r="139" spans="1:13" ht="18" customHeight="1" thickBot="1">
      <c r="A139" s="109"/>
      <c r="B139" s="314" t="str">
        <f>CONCATENATE(A12,"_",B12)</f>
        <v>E47__</v>
      </c>
      <c r="C139" s="315"/>
      <c r="D139" s="67">
        <f>IF(E139+F139=0,0,IF(E139=F139,2,IF(E139&lt;F139,1,3)))</f>
        <v>0</v>
      </c>
      <c r="E139" s="62"/>
      <c r="F139" s="63"/>
      <c r="G139" s="70">
        <f>IF(E139+F139=0,0,IF(E139=F139,2,IF(E139&gt;F139,1,3)))</f>
        <v>0</v>
      </c>
      <c r="H139" s="316" t="str">
        <f>CONCATENATE(A9,"_",B9)</f>
        <v>E44__</v>
      </c>
      <c r="I139" s="317"/>
      <c r="K139" s="129" t="s">
        <v>323</v>
      </c>
      <c r="L139" s="130" t="s">
        <v>327</v>
      </c>
      <c r="M139" s="61" t="s">
        <v>321</v>
      </c>
    </row>
    <row r="140" spans="1:13" ht="18" customHeight="1" thickBot="1">
      <c r="A140" s="109"/>
      <c r="B140" s="41"/>
      <c r="C140" s="69"/>
      <c r="D140" s="43"/>
      <c r="E140" s="56"/>
      <c r="F140" s="57"/>
      <c r="G140" s="43"/>
      <c r="H140" s="41"/>
      <c r="I140" s="47"/>
      <c r="K140" s="125"/>
      <c r="L140" s="126"/>
      <c r="M140" s="127"/>
    </row>
    <row r="141" spans="1:13" ht="18" customHeight="1" thickBot="1">
      <c r="A141" s="109"/>
      <c r="B141" s="316" t="str">
        <f>CONCATENATE(A14,"_",B14)</f>
        <v>E49__</v>
      </c>
      <c r="C141" s="317"/>
      <c r="D141" s="68">
        <f>IF(E141+F141=0,0,IF(E141=F141,2,IF(E141&lt;F141,1,3)))</f>
        <v>0</v>
      </c>
      <c r="E141" s="64"/>
      <c r="F141" s="65"/>
      <c r="G141" s="71">
        <f>IF(E141+F141=0,0,IF(E141=F141,2,IF(E141&gt;F141,1,3)))</f>
        <v>0</v>
      </c>
      <c r="H141" s="316" t="str">
        <f>CONCATENATE(A11,"_",B11)</f>
        <v>E46__</v>
      </c>
      <c r="I141" s="317"/>
      <c r="K141" s="128" t="s">
        <v>324</v>
      </c>
      <c r="L141" s="115" t="s">
        <v>327</v>
      </c>
      <c r="M141" s="116" t="s">
        <v>322</v>
      </c>
    </row>
    <row r="142" spans="1:13" ht="18" customHeight="1">
      <c r="A142" s="109"/>
      <c r="B142" s="109"/>
      <c r="C142" s="109"/>
      <c r="D142" s="109"/>
      <c r="E142" s="109"/>
      <c r="F142" s="109"/>
      <c r="G142" s="109"/>
      <c r="H142" s="109"/>
      <c r="I142" s="109"/>
    </row>
    <row r="143" spans="1:13" ht="18" customHeight="1"/>
    <row r="144" spans="1:13" ht="18" customHeight="1"/>
    <row r="145" ht="18" customHeight="1"/>
  </sheetData>
  <sheetProtection password="CFC3" sheet="1" objects="1" scenarios="1"/>
  <mergeCells count="134">
    <mergeCell ref="K18:M18"/>
    <mergeCell ref="B139:C139"/>
    <mergeCell ref="H139:I139"/>
    <mergeCell ref="B141:C141"/>
    <mergeCell ref="H141:I141"/>
    <mergeCell ref="B1:G1"/>
    <mergeCell ref="B133:C133"/>
    <mergeCell ref="H133:I133"/>
    <mergeCell ref="B135:C135"/>
    <mergeCell ref="H135:I135"/>
    <mergeCell ref="B137:C137"/>
    <mergeCell ref="H137:I137"/>
    <mergeCell ref="B127:C127"/>
    <mergeCell ref="H127:I127"/>
    <mergeCell ref="D130:E130"/>
    <mergeCell ref="D116:E116"/>
    <mergeCell ref="E104:F104"/>
    <mergeCell ref="B91:C91"/>
    <mergeCell ref="H91:I91"/>
    <mergeCell ref="B93:C93"/>
    <mergeCell ref="H93:I93"/>
    <mergeCell ref="B95:C95"/>
    <mergeCell ref="H95:I95"/>
    <mergeCell ref="B85:C85"/>
    <mergeCell ref="B109:C109"/>
    <mergeCell ref="H109:I109"/>
    <mergeCell ref="B111:C111"/>
    <mergeCell ref="H111:I111"/>
    <mergeCell ref="B113:C113"/>
    <mergeCell ref="H113:I113"/>
    <mergeCell ref="B105:C105"/>
    <mergeCell ref="H105:I105"/>
    <mergeCell ref="B107:C107"/>
    <mergeCell ref="H107:I107"/>
    <mergeCell ref="E132:F132"/>
    <mergeCell ref="B121:C121"/>
    <mergeCell ref="H121:I121"/>
    <mergeCell ref="B123:C123"/>
    <mergeCell ref="H123:I123"/>
    <mergeCell ref="B125:C125"/>
    <mergeCell ref="H125:I125"/>
    <mergeCell ref="E118:F118"/>
    <mergeCell ref="B119:C119"/>
    <mergeCell ref="H119:I119"/>
    <mergeCell ref="H99:I99"/>
    <mergeCell ref="D102:E102"/>
    <mergeCell ref="D88:E88"/>
    <mergeCell ref="E90:F90"/>
    <mergeCell ref="B79:C79"/>
    <mergeCell ref="H79:I79"/>
    <mergeCell ref="B81:C81"/>
    <mergeCell ref="H81:I81"/>
    <mergeCell ref="B83:C83"/>
    <mergeCell ref="H83:I83"/>
    <mergeCell ref="H85:I85"/>
    <mergeCell ref="B97:C97"/>
    <mergeCell ref="H97:I97"/>
    <mergeCell ref="B99:C99"/>
    <mergeCell ref="D74:E74"/>
    <mergeCell ref="E76:F76"/>
    <mergeCell ref="B77:C77"/>
    <mergeCell ref="H77:I77"/>
    <mergeCell ref="B67:C67"/>
    <mergeCell ref="H67:I67"/>
    <mergeCell ref="B69:C69"/>
    <mergeCell ref="H69:I69"/>
    <mergeCell ref="B71:C71"/>
    <mergeCell ref="H71:I71"/>
    <mergeCell ref="E62:F62"/>
    <mergeCell ref="B63:C63"/>
    <mergeCell ref="H63:I63"/>
    <mergeCell ref="B65:C65"/>
    <mergeCell ref="H65:I65"/>
    <mergeCell ref="B55:C55"/>
    <mergeCell ref="H55:I55"/>
    <mergeCell ref="B57:C57"/>
    <mergeCell ref="H57:I57"/>
    <mergeCell ref="D60:E60"/>
    <mergeCell ref="B49:C49"/>
    <mergeCell ref="H49:I49"/>
    <mergeCell ref="B51:C51"/>
    <mergeCell ref="H51:I51"/>
    <mergeCell ref="B53:C53"/>
    <mergeCell ref="H53:I53"/>
    <mergeCell ref="B43:C43"/>
    <mergeCell ref="H43:I43"/>
    <mergeCell ref="D46:E46"/>
    <mergeCell ref="E48:F48"/>
    <mergeCell ref="B37:C37"/>
    <mergeCell ref="H37:I37"/>
    <mergeCell ref="B39:C39"/>
    <mergeCell ref="H39:I39"/>
    <mergeCell ref="B41:C41"/>
    <mergeCell ref="H41:I41"/>
    <mergeCell ref="D32:E32"/>
    <mergeCell ref="E34:F34"/>
    <mergeCell ref="B35:C35"/>
    <mergeCell ref="H35:I35"/>
    <mergeCell ref="B25:C25"/>
    <mergeCell ref="H25:I25"/>
    <mergeCell ref="B27:C27"/>
    <mergeCell ref="H27:I27"/>
    <mergeCell ref="B29:C29"/>
    <mergeCell ref="H29:I29"/>
    <mergeCell ref="E20:F20"/>
    <mergeCell ref="B21:C21"/>
    <mergeCell ref="H21:I21"/>
    <mergeCell ref="B23:C23"/>
    <mergeCell ref="H23:I23"/>
    <mergeCell ref="B14:C14"/>
    <mergeCell ref="D14:E14"/>
    <mergeCell ref="B15:C15"/>
    <mergeCell ref="D15:E15"/>
    <mergeCell ref="D18:E18"/>
    <mergeCell ref="B12:C12"/>
    <mergeCell ref="D12:E12"/>
    <mergeCell ref="B13:C13"/>
    <mergeCell ref="D13:E13"/>
    <mergeCell ref="K3:L3"/>
    <mergeCell ref="B11:C11"/>
    <mergeCell ref="D11:E11"/>
    <mergeCell ref="B8:C8"/>
    <mergeCell ref="D8:E8"/>
    <mergeCell ref="B9:C9"/>
    <mergeCell ref="D9:E9"/>
    <mergeCell ref="B10:C10"/>
    <mergeCell ref="D10:E10"/>
    <mergeCell ref="C3:F3"/>
    <mergeCell ref="B5:C5"/>
    <mergeCell ref="D5:E5"/>
    <mergeCell ref="B6:C6"/>
    <mergeCell ref="D6:E6"/>
    <mergeCell ref="B7:C7"/>
    <mergeCell ref="D7:E7"/>
  </mergeCells>
  <pageMargins left="0.17" right="0.16" top="0.42" bottom="0.42" header="0.2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U62"/>
  <sheetViews>
    <sheetView tabSelected="1" view="pageBreakPreview" zoomScale="70" zoomScaleNormal="90" zoomScaleSheetLayoutView="70" workbookViewId="0">
      <selection activeCell="H4" sqref="H4"/>
    </sheetView>
  </sheetViews>
  <sheetFormatPr baseColWidth="10" defaultRowHeight="15.75"/>
  <cols>
    <col min="1" max="1" width="17.33203125" style="226" customWidth="1"/>
    <col min="2" max="2" width="45.83203125" style="226" customWidth="1"/>
    <col min="3" max="3" width="11.5" style="226" customWidth="1"/>
    <col min="4" max="4" width="10.33203125" style="226" customWidth="1"/>
    <col min="5" max="5" width="13.6640625" style="14" customWidth="1"/>
    <col min="6" max="6" width="9.1640625" style="227" customWidth="1"/>
    <col min="7" max="7" width="14.83203125" style="227" hidden="1" customWidth="1"/>
    <col min="8" max="8" width="14" style="227" customWidth="1"/>
    <col min="9" max="9" width="20.1640625" style="226" customWidth="1"/>
    <col min="10" max="11" width="14.5" style="226" customWidth="1"/>
    <col min="12" max="12" width="51.1640625" style="227" customWidth="1"/>
    <col min="13" max="13" width="12.33203125" style="227" customWidth="1"/>
    <col min="14" max="14" width="10.83203125" style="227" customWidth="1"/>
    <col min="15" max="15" width="12.5" style="226" customWidth="1"/>
    <col min="16" max="16" width="8.6640625" style="226" customWidth="1"/>
    <col min="17" max="17" width="11.5" style="226" hidden="1" customWidth="1"/>
    <col min="18" max="18" width="13.83203125" style="227" hidden="1" customWidth="1"/>
    <col min="19" max="19" width="44" style="227" hidden="1" customWidth="1"/>
    <col min="20" max="20" width="15.83203125" style="227" hidden="1" customWidth="1"/>
    <col min="21" max="21" width="0" style="227" hidden="1" customWidth="1"/>
    <col min="22" max="16384" width="12" style="226"/>
  </cols>
  <sheetData>
    <row r="1" spans="1:21" s="306" customFormat="1" ht="26.25">
      <c r="B1" s="307" t="s">
        <v>465</v>
      </c>
      <c r="F1" s="307"/>
      <c r="G1" s="307"/>
      <c r="H1" s="307"/>
      <c r="L1" s="307" t="s">
        <v>464</v>
      </c>
      <c r="M1" s="307"/>
      <c r="N1" s="307"/>
      <c r="R1" s="307"/>
      <c r="S1" s="307" t="s">
        <v>401</v>
      </c>
      <c r="T1" s="307"/>
      <c r="U1" s="307"/>
    </row>
    <row r="2" spans="1:21" ht="16.5" thickBot="1"/>
    <row r="3" spans="1:21" s="228" customFormat="1" ht="19.5" thickBot="1">
      <c r="C3" s="229" t="s">
        <v>16</v>
      </c>
      <c r="D3" s="230" t="s">
        <v>0</v>
      </c>
      <c r="E3" s="235" t="s">
        <v>17</v>
      </c>
      <c r="F3" s="231"/>
      <c r="G3" s="231"/>
      <c r="H3" s="231" t="s">
        <v>344</v>
      </c>
      <c r="I3" s="232" t="s">
        <v>345</v>
      </c>
      <c r="J3" s="231" t="s">
        <v>346</v>
      </c>
      <c r="K3" s="232" t="s">
        <v>345</v>
      </c>
      <c r="L3" s="234" t="s">
        <v>347</v>
      </c>
      <c r="M3" s="235" t="s">
        <v>16</v>
      </c>
      <c r="N3" s="235" t="s">
        <v>0</v>
      </c>
      <c r="O3" s="234" t="s">
        <v>17</v>
      </c>
      <c r="Q3" s="232" t="s">
        <v>345</v>
      </c>
      <c r="R3" s="233" t="s">
        <v>340</v>
      </c>
      <c r="S3" s="273" t="s">
        <v>347</v>
      </c>
      <c r="T3" s="270" t="s">
        <v>16</v>
      </c>
      <c r="U3" s="273" t="s">
        <v>0</v>
      </c>
    </row>
    <row r="4" spans="1:21" ht="19.5" thickBot="1">
      <c r="A4" s="238" t="s">
        <v>209</v>
      </c>
      <c r="B4" s="239" t="str">
        <f>CONCATENATE('Poule A'!A6,"_",'Poule A'!B6)</f>
        <v>A01_Alain_BESSON</v>
      </c>
      <c r="C4" s="240">
        <f>'Poule A'!$F$6</f>
        <v>27</v>
      </c>
      <c r="D4" s="250">
        <f>'Poule A'!$G$6</f>
        <v>117</v>
      </c>
      <c r="E4" s="241">
        <f>'Poule A'!$H6</f>
        <v>117</v>
      </c>
      <c r="F4"/>
      <c r="G4"/>
      <c r="H4" s="236">
        <f>IF(OR(B4="",C4="",D4=""),"",RANK(C4,$C$4:$C$60)+SUM(-D4/100)-(+E4/1000)+COUNTIF(B$4:B$60,"&lt;="&amp;B4)/100000+ROW()/1000000)</f>
        <v>0.71301400000000004</v>
      </c>
      <c r="I4" s="267">
        <v>1</v>
      </c>
      <c r="J4" s="263">
        <f>IF(B4="","",SMALL(H$4:H$60,ROWS(M$4:M4)))</f>
        <v>0.71301400000000004</v>
      </c>
      <c r="K4" s="264">
        <f>IF(J4="","",1)</f>
        <v>1</v>
      </c>
      <c r="L4" s="283" t="str">
        <f>IF(OR(B4="",C4=""),"",INDEX($B$4:$B$60,MATCH(J4,$H$4:$H$60,0)))</f>
        <v>A01_Alain_BESSON</v>
      </c>
      <c r="M4" s="284">
        <f>IF(B4="","",INDEX($C$4:$C$60,MATCH(J4,$H$4:$H$60,0)))</f>
        <v>27</v>
      </c>
      <c r="N4" s="303">
        <f>IF(B4="","",INDEX($D$4:$D$60,MATCH(J4,$H$4:$H$60,0)))</f>
        <v>117</v>
      </c>
      <c r="O4" s="304">
        <f>IF(B4="","",INDEX($E$4:$E$60,MATCH(J4,$H$4:$H$60,0)))</f>
        <v>117</v>
      </c>
      <c r="Q4" s="267">
        <v>1</v>
      </c>
      <c r="R4" s="274">
        <v>1</v>
      </c>
      <c r="S4" s="276" t="s">
        <v>397</v>
      </c>
      <c r="T4" s="276">
        <v>27</v>
      </c>
      <c r="U4" s="277">
        <v>50</v>
      </c>
    </row>
    <row r="5" spans="1:21" ht="18.75">
      <c r="A5" s="242"/>
      <c r="B5" s="243" t="str">
        <f>CONCATENATE('Poule A'!A7,"_",'Poule A'!B7)</f>
        <v>A02_Marc_VALAYER</v>
      </c>
      <c r="C5" s="244">
        <f>'Poule A'!$F$7</f>
        <v>1</v>
      </c>
      <c r="D5" s="302">
        <f>'Poule A'!$G$7</f>
        <v>-13</v>
      </c>
      <c r="E5" s="253">
        <f>'Poule A'!$H7</f>
        <v>0</v>
      </c>
      <c r="F5"/>
      <c r="G5"/>
      <c r="H5" s="236">
        <f t="shared" ref="H5:H53" si="0">IF(OR(B5="",C5="",D5=""),"",RANK(C5,$C$4:$C$60)+SUM(-D5/100)-(+E5/1000)+COUNTIF(B$4:B$60,"&lt;="&amp;B5)/100000+ROW()/1000000)</f>
        <v>7.1300249999999998</v>
      </c>
      <c r="I5" s="268">
        <v>2</v>
      </c>
      <c r="J5" s="263">
        <f>IF(B5="","",SMALL(H$4:H$60,ROWS(M$4:M5)))</f>
        <v>0.71312400000000009</v>
      </c>
      <c r="K5" s="265">
        <f>IF(J5="","",IF(AND(M4=M5,N4=N5,O4=O5),K4,K$4+1))</f>
        <v>1</v>
      </c>
      <c r="L5" s="282" t="str">
        <f t="shared" ref="L5:L53" si="1">IF(OR(B5="",C5=""),"",INDEX($B$4:$B$60,MATCH(J5,$H$4:$H$60,0)))</f>
        <v>B11_André_SAFFRE</v>
      </c>
      <c r="M5" s="282">
        <f t="shared" ref="M5:M53" si="2">IF(B5="","",INDEX($C$4:$C$60,MATCH(J5,$H$4:$H$60,0)))</f>
        <v>27</v>
      </c>
      <c r="N5" s="282">
        <f t="shared" ref="N5:N53" si="3">IF(B5="","",INDEX($D$4:$D$60,MATCH(J5,$H$4:$H$60,0)))</f>
        <v>117</v>
      </c>
      <c r="O5" s="285">
        <f t="shared" ref="O5:O53" si="4">IF(B5="","",INDEX($E$4:$E$60,MATCH(J5,$H$4:$H$60,0)))</f>
        <v>117</v>
      </c>
      <c r="Q5" s="268">
        <v>2</v>
      </c>
      <c r="R5" s="272">
        <v>2</v>
      </c>
      <c r="S5" s="271" t="s">
        <v>365</v>
      </c>
      <c r="T5" s="271">
        <v>25</v>
      </c>
      <c r="U5" s="278">
        <v>41</v>
      </c>
    </row>
    <row r="6" spans="1:21" ht="18.75">
      <c r="A6" s="242"/>
      <c r="B6" s="243" t="str">
        <f>CONCATENATE('Poule A'!A8,"_",'Poule A'!B8)</f>
        <v>A03__</v>
      </c>
      <c r="C6" s="244">
        <f>'Poule A'!$F$8</f>
        <v>1</v>
      </c>
      <c r="D6" s="302">
        <f>'Poule A'!$G$8</f>
        <v>-13</v>
      </c>
      <c r="E6" s="253">
        <f>'Poule A'!$H8</f>
        <v>0</v>
      </c>
      <c r="F6"/>
      <c r="G6"/>
      <c r="H6" s="236">
        <f t="shared" si="0"/>
        <v>7.1300359999999996</v>
      </c>
      <c r="I6" s="268">
        <v>3</v>
      </c>
      <c r="J6" s="263">
        <f>IF(B6="","",SMALL(H$4:H$60,ROWS(M$4:M6)))</f>
        <v>3.9064540000000001</v>
      </c>
      <c r="K6" s="265">
        <f>IF(J6="","",IF(AND(M5=M6,N5=N6,O5=O6),K5,K$4+2))</f>
        <v>3</v>
      </c>
      <c r="L6" s="282" t="str">
        <f t="shared" si="1"/>
        <v>E41_Pierre_DEBEAUX</v>
      </c>
      <c r="M6" s="282">
        <f t="shared" si="2"/>
        <v>3</v>
      </c>
      <c r="N6" s="283">
        <f t="shared" si="3"/>
        <v>8</v>
      </c>
      <c r="O6" s="285">
        <f t="shared" si="4"/>
        <v>14</v>
      </c>
      <c r="Q6" s="268">
        <v>3</v>
      </c>
      <c r="R6" s="272">
        <v>2</v>
      </c>
      <c r="S6" s="271" t="s">
        <v>370</v>
      </c>
      <c r="T6" s="271">
        <v>25</v>
      </c>
      <c r="U6" s="278">
        <v>41</v>
      </c>
    </row>
    <row r="7" spans="1:21" ht="18.75">
      <c r="A7" s="242"/>
      <c r="B7" s="243" t="str">
        <f>CONCATENATE('Poule A'!A9,"_",'Poule A'!B9)</f>
        <v>A04__</v>
      </c>
      <c r="C7" s="244">
        <f>'Poule A'!$F$9</f>
        <v>1</v>
      </c>
      <c r="D7" s="302">
        <f>'Poule A'!$G$9</f>
        <v>-13</v>
      </c>
      <c r="E7" s="253">
        <f>'Poule A'!$H9</f>
        <v>0</v>
      </c>
      <c r="F7"/>
      <c r="G7"/>
      <c r="H7" s="236">
        <f t="shared" si="0"/>
        <v>7.1300470000000002</v>
      </c>
      <c r="I7" s="268">
        <v>4</v>
      </c>
      <c r="J7" s="263">
        <f>IF(B7="","",SMALL(H$4:H$60,ROWS(M$4:M7)))</f>
        <v>3.9523549999999998</v>
      </c>
      <c r="K7" s="265">
        <f>IF(J7="","",IF(AND(M6=M7,N6=N7,O6=O7),K6,K$4+3))</f>
        <v>4</v>
      </c>
      <c r="L7" s="282" t="str">
        <f t="shared" si="1"/>
        <v>D32_Robert_BOUVET</v>
      </c>
      <c r="M7" s="282">
        <f t="shared" si="2"/>
        <v>3</v>
      </c>
      <c r="N7" s="283">
        <f t="shared" si="3"/>
        <v>4</v>
      </c>
      <c r="O7" s="285">
        <f t="shared" si="4"/>
        <v>8</v>
      </c>
      <c r="Q7" s="268">
        <v>4</v>
      </c>
      <c r="R7" s="272">
        <v>3</v>
      </c>
      <c r="S7" s="271" t="s">
        <v>371</v>
      </c>
      <c r="T7" s="271">
        <v>23</v>
      </c>
      <c r="U7" s="278">
        <v>17</v>
      </c>
    </row>
    <row r="8" spans="1:21" ht="18.75">
      <c r="A8" s="242"/>
      <c r="B8" s="243" t="str">
        <f>CONCATENATE('Poule A'!A10,"_",'Poule A'!B10)</f>
        <v>A05__</v>
      </c>
      <c r="C8" s="244">
        <f>'Poule A'!$F$10</f>
        <v>1</v>
      </c>
      <c r="D8" s="302">
        <f>'Poule A'!$G$10</f>
        <v>-13</v>
      </c>
      <c r="E8" s="253">
        <f>'Poule A'!$H10</f>
        <v>0</v>
      </c>
      <c r="F8"/>
      <c r="G8"/>
      <c r="H8" s="236">
        <f t="shared" si="0"/>
        <v>7.130058</v>
      </c>
      <c r="I8" s="268">
        <v>5</v>
      </c>
      <c r="J8" s="263">
        <f>IF(B8="","",SMALL(H$4:H$60,ROWS(M$4:M8)))</f>
        <v>3.968245</v>
      </c>
      <c r="K8" s="305">
        <f>IF(J8="","",IF(AND(M7=M8,N7=N8,O7=O8),K7,K$4+4))</f>
        <v>5</v>
      </c>
      <c r="L8" s="282" t="str">
        <f t="shared" si="1"/>
        <v>C22_Roland_CHALANCON</v>
      </c>
      <c r="M8" s="282">
        <f t="shared" si="2"/>
        <v>3</v>
      </c>
      <c r="N8" s="283">
        <f t="shared" si="3"/>
        <v>2</v>
      </c>
      <c r="O8" s="285">
        <f t="shared" si="4"/>
        <v>12</v>
      </c>
      <c r="Q8" s="268">
        <v>5</v>
      </c>
      <c r="R8" s="272">
        <v>4</v>
      </c>
      <c r="S8" s="271" t="s">
        <v>382</v>
      </c>
      <c r="T8" s="271">
        <v>21</v>
      </c>
      <c r="U8" s="278">
        <v>24</v>
      </c>
    </row>
    <row r="9" spans="1:21" ht="18.75">
      <c r="A9" s="242"/>
      <c r="B9" s="243" t="str">
        <f>CONCATENATE('Poule A'!A11,"_",'Poule A'!B11)</f>
        <v>A06__</v>
      </c>
      <c r="C9" s="244">
        <f>'Poule A'!$F$11</f>
        <v>1</v>
      </c>
      <c r="D9" s="302">
        <f>'Poule A'!$G$11</f>
        <v>-13</v>
      </c>
      <c r="E9" s="253">
        <f>'Poule A'!$H11</f>
        <v>0</v>
      </c>
      <c r="F9"/>
      <c r="G9"/>
      <c r="H9" s="236">
        <f t="shared" si="0"/>
        <v>7.1300690000000007</v>
      </c>
      <c r="I9" s="268">
        <v>6</v>
      </c>
      <c r="J9" s="263">
        <f>IF(B9="","",SMALL(H$4:H$60,ROWS(M$4:M9)))</f>
        <v>7.0102339999999996</v>
      </c>
      <c r="K9" s="305">
        <f>IF(J9="","",IF(AND(M8=M9,N8=N9,O8=O9),K8,K$4+5))</f>
        <v>6</v>
      </c>
      <c r="L9" s="282" t="str">
        <f t="shared" si="1"/>
        <v>C21_Guy_TETARD</v>
      </c>
      <c r="M9" s="282">
        <f t="shared" si="2"/>
        <v>1</v>
      </c>
      <c r="N9" s="283">
        <f t="shared" si="3"/>
        <v>-2</v>
      </c>
      <c r="O9" s="285">
        <f t="shared" si="4"/>
        <v>10</v>
      </c>
      <c r="Q9" s="268">
        <v>6</v>
      </c>
      <c r="R9" s="272">
        <v>5</v>
      </c>
      <c r="S9" s="271" t="s">
        <v>379</v>
      </c>
      <c r="T9" s="271">
        <v>21</v>
      </c>
      <c r="U9" s="278">
        <v>20</v>
      </c>
    </row>
    <row r="10" spans="1:21" ht="18.75">
      <c r="A10" s="242"/>
      <c r="B10" s="243" t="str">
        <f>CONCATENATE('Poule A'!A12,"_",'Poule A'!B12)</f>
        <v>A07__</v>
      </c>
      <c r="C10" s="244">
        <f>'Poule A'!$F$12</f>
        <v>1</v>
      </c>
      <c r="D10" s="302">
        <f>'Poule A'!$G$12</f>
        <v>-13</v>
      </c>
      <c r="E10" s="253">
        <f>'Poule A'!$H12</f>
        <v>0</v>
      </c>
      <c r="F10"/>
      <c r="G10"/>
      <c r="H10" s="236">
        <f t="shared" si="0"/>
        <v>7.1300799999999995</v>
      </c>
      <c r="I10" s="268">
        <v>7</v>
      </c>
      <c r="J10" s="263">
        <f>IF(B10="","",SMALL(H$4:H$60,ROWS(M$4:M10)))</f>
        <v>7.0363440000000006</v>
      </c>
      <c r="K10" s="305">
        <f>IF(J10="","",IF(AND(M9=M10,N9=N10,O9=O10),K9,K$4+6))</f>
        <v>7</v>
      </c>
      <c r="L10" s="282" t="str">
        <f t="shared" si="1"/>
        <v>D31_Bernard_BONNET</v>
      </c>
      <c r="M10" s="282">
        <f t="shared" si="2"/>
        <v>1</v>
      </c>
      <c r="N10" s="283">
        <f t="shared" si="3"/>
        <v>-4</v>
      </c>
      <c r="O10" s="285">
        <f t="shared" si="4"/>
        <v>4</v>
      </c>
      <c r="Q10" s="268">
        <v>7</v>
      </c>
      <c r="R10" s="272">
        <v>6</v>
      </c>
      <c r="S10" s="271" t="s">
        <v>383</v>
      </c>
      <c r="T10" s="271">
        <v>21</v>
      </c>
      <c r="U10" s="278">
        <v>18</v>
      </c>
    </row>
    <row r="11" spans="1:21" ht="15" customHeight="1">
      <c r="A11" s="242"/>
      <c r="B11" s="243" t="str">
        <f>CONCATENATE('Poule A'!A13,"_",'Poule A'!B13)</f>
        <v>A08__</v>
      </c>
      <c r="C11" s="244">
        <f>'Poule A'!$F$13</f>
        <v>1</v>
      </c>
      <c r="D11" s="302">
        <f>'Poule A'!$G$13</f>
        <v>-13</v>
      </c>
      <c r="E11" s="253">
        <f>'Poule A'!$H13</f>
        <v>0</v>
      </c>
      <c r="F11"/>
      <c r="G11"/>
      <c r="H11" s="236">
        <f t="shared" si="0"/>
        <v>7.1300909999999993</v>
      </c>
      <c r="I11" s="268">
        <v>8</v>
      </c>
      <c r="J11" s="263">
        <f>IF(B11="","",SMALL(H$4:H$60,ROWS(M$4:M11)))</f>
        <v>7.074465</v>
      </c>
      <c r="K11" s="305">
        <f>IF(J11="","",IF(AND(M10=M11,N10=N11,O10=O11),K10,K$4+7))</f>
        <v>8</v>
      </c>
      <c r="L11" s="282" t="str">
        <f t="shared" si="1"/>
        <v>E42_ALAIN_PENEL</v>
      </c>
      <c r="M11" s="282">
        <f t="shared" si="2"/>
        <v>1</v>
      </c>
      <c r="N11" s="283">
        <f t="shared" si="3"/>
        <v>-8</v>
      </c>
      <c r="O11" s="285">
        <f t="shared" si="4"/>
        <v>6</v>
      </c>
      <c r="Q11" s="268">
        <v>8</v>
      </c>
      <c r="R11" s="272">
        <v>7</v>
      </c>
      <c r="S11" s="271" t="s">
        <v>376</v>
      </c>
      <c r="T11" s="271">
        <v>21</v>
      </c>
      <c r="U11" s="278">
        <v>17</v>
      </c>
    </row>
    <row r="12" spans="1:21" ht="16.5" customHeight="1">
      <c r="A12" s="242"/>
      <c r="B12" s="245" t="str">
        <f>CONCATENATE('Poule A'!A14,"_",'Poule A'!B14)</f>
        <v>A09__</v>
      </c>
      <c r="C12" s="244">
        <f>'Poule A'!$F$14</f>
        <v>1</v>
      </c>
      <c r="D12" s="302">
        <f>'Poule A'!$G$14</f>
        <v>-13</v>
      </c>
      <c r="E12" s="253">
        <f>'Poule A'!$H14</f>
        <v>0</v>
      </c>
      <c r="F12"/>
      <c r="G12"/>
      <c r="H12" s="236">
        <f t="shared" si="0"/>
        <v>7.1301019999999999</v>
      </c>
      <c r="I12" s="268">
        <v>9</v>
      </c>
      <c r="J12" s="263">
        <f>IF(B12="","",SMALL(H$4:H$60,ROWS(M$4:M12)))</f>
        <v>7.1300249999999998</v>
      </c>
      <c r="K12" s="305">
        <f>IF(J12="","",IF(AND(M11=M12,N11=N12,O11=O12),K11,K$4+8))</f>
        <v>9</v>
      </c>
      <c r="L12" s="282" t="str">
        <f t="shared" si="1"/>
        <v>A02_Marc_VALAYER</v>
      </c>
      <c r="M12" s="282">
        <f t="shared" si="2"/>
        <v>1</v>
      </c>
      <c r="N12" s="283">
        <f t="shared" si="3"/>
        <v>-13</v>
      </c>
      <c r="O12" s="285">
        <f t="shared" si="4"/>
        <v>0</v>
      </c>
      <c r="Q12" s="268">
        <v>9</v>
      </c>
      <c r="R12" s="272">
        <v>7</v>
      </c>
      <c r="S12" s="271" t="s">
        <v>353</v>
      </c>
      <c r="T12" s="271">
        <v>21</v>
      </c>
      <c r="U12" s="278">
        <v>17</v>
      </c>
    </row>
    <row r="13" spans="1:21" ht="15.75" customHeight="1" thickBot="1">
      <c r="A13" s="242"/>
      <c r="B13" s="246" t="str">
        <f>CONCATENATE('Poule A'!A15,"_",'Poule A'!B15)</f>
        <v>A10__</v>
      </c>
      <c r="C13" s="247">
        <f>'Poule A'!$F$15</f>
        <v>1</v>
      </c>
      <c r="D13" s="247">
        <f>'Poule A'!$G$15</f>
        <v>-13</v>
      </c>
      <c r="E13" s="256">
        <f>'Poule A'!$H15</f>
        <v>0</v>
      </c>
      <c r="F13"/>
      <c r="G13"/>
      <c r="H13" s="236">
        <f t="shared" si="0"/>
        <v>7.1301129999999997</v>
      </c>
      <c r="I13" s="268">
        <v>10</v>
      </c>
      <c r="J13" s="263">
        <f>IF(B13="","",SMALL(H$4:H$60,ROWS(M$4:M13)))</f>
        <v>7.1300359999999996</v>
      </c>
      <c r="K13" s="305">
        <f>IF(J13="","",IF(AND(M12=M13,N12=N13,O12=O13),K12,K$4+9))</f>
        <v>9</v>
      </c>
      <c r="L13" s="282" t="str">
        <f t="shared" si="1"/>
        <v>A03__</v>
      </c>
      <c r="M13" s="282">
        <f t="shared" si="2"/>
        <v>1</v>
      </c>
      <c r="N13" s="283">
        <f t="shared" si="3"/>
        <v>-13</v>
      </c>
      <c r="O13" s="285">
        <f t="shared" si="4"/>
        <v>0</v>
      </c>
      <c r="Q13" s="268">
        <v>10</v>
      </c>
      <c r="R13" s="272">
        <v>8</v>
      </c>
      <c r="S13" s="271" t="s">
        <v>360</v>
      </c>
      <c r="T13" s="271">
        <v>21</v>
      </c>
      <c r="U13" s="278">
        <v>8</v>
      </c>
    </row>
    <row r="14" spans="1:21" s="227" customFormat="1" ht="19.5" thickBot="1">
      <c r="A14" s="248" t="s">
        <v>208</v>
      </c>
      <c r="B14" s="249" t="str">
        <f>CONCATENATE('Poule B'!A6,"_",'Poule B'!B6)</f>
        <v>B11_André_SAFFRE</v>
      </c>
      <c r="C14" s="250">
        <f>'Poule B'!$F$6</f>
        <v>27</v>
      </c>
      <c r="D14" s="250">
        <f>'Poule B'!$G$6</f>
        <v>117</v>
      </c>
      <c r="E14" s="241">
        <f>'Poule B'!$H6</f>
        <v>117</v>
      </c>
      <c r="F14"/>
      <c r="G14"/>
      <c r="H14" s="236">
        <f t="shared" si="0"/>
        <v>0.71312400000000009</v>
      </c>
      <c r="I14" s="268">
        <v>11</v>
      </c>
      <c r="J14" s="263">
        <f>IF(B14="","",SMALL(H$4:H$60,ROWS(M$4:M14)))</f>
        <v>7.1300470000000002</v>
      </c>
      <c r="K14" s="305">
        <f>IF(J14="","",IF(AND(M13=M14,N13=N14,O13=O14),K13,K$4+10))</f>
        <v>9</v>
      </c>
      <c r="L14" s="282" t="str">
        <f t="shared" si="1"/>
        <v>A04__</v>
      </c>
      <c r="M14" s="282">
        <f t="shared" si="2"/>
        <v>1</v>
      </c>
      <c r="N14" s="283">
        <f t="shared" si="3"/>
        <v>-13</v>
      </c>
      <c r="O14" s="285">
        <f t="shared" si="4"/>
        <v>0</v>
      </c>
      <c r="Q14" s="268">
        <v>11</v>
      </c>
      <c r="R14" s="272">
        <v>9</v>
      </c>
      <c r="S14" s="271" t="s">
        <v>356</v>
      </c>
      <c r="T14" s="271">
        <v>21</v>
      </c>
      <c r="U14" s="278">
        <v>7</v>
      </c>
    </row>
    <row r="15" spans="1:21" s="228" customFormat="1" ht="18.75">
      <c r="A15" s="242"/>
      <c r="B15" s="251" t="str">
        <f>CONCATENATE('Poule B'!A7,"_",'Poule B'!B7)</f>
        <v>B12_Michel_JOUVE</v>
      </c>
      <c r="C15" s="252">
        <f>'Poule B'!$F$7</f>
        <v>1</v>
      </c>
      <c r="D15" s="252">
        <f>'Poule B'!$G$7</f>
        <v>-13</v>
      </c>
      <c r="E15" s="253">
        <f>'Poule B'!$H7</f>
        <v>0</v>
      </c>
      <c r="F15"/>
      <c r="G15"/>
      <c r="H15" s="236">
        <f t="shared" si="0"/>
        <v>7.1301350000000001</v>
      </c>
      <c r="I15" s="268">
        <v>12</v>
      </c>
      <c r="J15" s="263">
        <f>IF(B15="","",SMALL(H$4:H$60,ROWS(M$4:M15)))</f>
        <v>7.130058</v>
      </c>
      <c r="K15" s="305">
        <f>IF(J15="","",IF(AND(M14=M15,N14=N15,O14=O15),K14,K$4+11))</f>
        <v>9</v>
      </c>
      <c r="L15" s="282" t="str">
        <f t="shared" si="1"/>
        <v>A05__</v>
      </c>
      <c r="M15" s="282">
        <f t="shared" si="2"/>
        <v>1</v>
      </c>
      <c r="N15" s="283">
        <f t="shared" si="3"/>
        <v>-13</v>
      </c>
      <c r="O15" s="285">
        <f t="shared" si="4"/>
        <v>0</v>
      </c>
      <c r="Q15" s="268">
        <v>12</v>
      </c>
      <c r="R15" s="272">
        <v>10</v>
      </c>
      <c r="S15" s="271" t="s">
        <v>372</v>
      </c>
      <c r="T15" s="271">
        <v>21</v>
      </c>
      <c r="U15" s="278">
        <v>4</v>
      </c>
    </row>
    <row r="16" spans="1:21" ht="18.75">
      <c r="A16" s="242"/>
      <c r="B16" s="251" t="str">
        <f>CONCATENATE('Poule B'!A8,"_",'Poule B'!B8)</f>
        <v>B13__</v>
      </c>
      <c r="C16" s="252">
        <f>'Poule B'!$F$8</f>
        <v>1</v>
      </c>
      <c r="D16" s="252">
        <f>'Poule B'!$G$8</f>
        <v>-13</v>
      </c>
      <c r="E16" s="253">
        <f>'Poule B'!$H8</f>
        <v>0</v>
      </c>
      <c r="F16"/>
      <c r="G16"/>
      <c r="H16" s="236">
        <f t="shared" si="0"/>
        <v>7.1301459999999999</v>
      </c>
      <c r="I16" s="268">
        <v>13</v>
      </c>
      <c r="J16" s="263">
        <f>IF(B16="","",SMALL(H$4:H$60,ROWS(M$4:M16)))</f>
        <v>7.1300690000000007</v>
      </c>
      <c r="K16" s="305">
        <f>IF(J16="","",IF(AND(M15=M16,N15=N16,O15=O16),K15,K$4+12))</f>
        <v>9</v>
      </c>
      <c r="L16" s="282" t="str">
        <f t="shared" si="1"/>
        <v>A06__</v>
      </c>
      <c r="M16" s="282">
        <f t="shared" si="2"/>
        <v>1</v>
      </c>
      <c r="N16" s="283">
        <f t="shared" si="3"/>
        <v>-13</v>
      </c>
      <c r="O16" s="285">
        <f t="shared" si="4"/>
        <v>0</v>
      </c>
      <c r="Q16" s="268">
        <v>13</v>
      </c>
      <c r="R16" s="272">
        <v>11</v>
      </c>
      <c r="S16" s="271" t="s">
        <v>363</v>
      </c>
      <c r="T16" s="271">
        <v>19</v>
      </c>
      <c r="U16" s="278">
        <v>15</v>
      </c>
    </row>
    <row r="17" spans="1:21" ht="18.75">
      <c r="A17" s="242"/>
      <c r="B17" s="251" t="str">
        <f>CONCATENATE('Poule B'!A9,"_",'Poule B'!B9)</f>
        <v>B14__</v>
      </c>
      <c r="C17" s="252">
        <f>'Poule B'!$F$9</f>
        <v>1</v>
      </c>
      <c r="D17" s="252">
        <f>'Poule B'!$G$9</f>
        <v>-13</v>
      </c>
      <c r="E17" s="253">
        <f>'Poule B'!$H9</f>
        <v>0</v>
      </c>
      <c r="F17"/>
      <c r="G17"/>
      <c r="H17" s="236">
        <f t="shared" si="0"/>
        <v>7.1301569999999996</v>
      </c>
      <c r="I17" s="268">
        <v>14</v>
      </c>
      <c r="J17" s="263">
        <f>IF(B17="","",SMALL(H$4:H$60,ROWS(M$4:M17)))</f>
        <v>7.1300799999999995</v>
      </c>
      <c r="K17" s="305">
        <f>IF(J17="","",IF(AND(M16=M17,N16=N17,O16=O17),K16,K$4+13))</f>
        <v>9</v>
      </c>
      <c r="L17" s="282" t="str">
        <f t="shared" si="1"/>
        <v>A07__</v>
      </c>
      <c r="M17" s="282">
        <f t="shared" si="2"/>
        <v>1</v>
      </c>
      <c r="N17" s="283">
        <f t="shared" si="3"/>
        <v>-13</v>
      </c>
      <c r="O17" s="285">
        <f t="shared" si="4"/>
        <v>0</v>
      </c>
      <c r="Q17" s="268">
        <v>14</v>
      </c>
      <c r="R17" s="272">
        <v>12</v>
      </c>
      <c r="S17" s="271" t="s">
        <v>359</v>
      </c>
      <c r="T17" s="271">
        <v>19</v>
      </c>
      <c r="U17" s="278">
        <v>5</v>
      </c>
    </row>
    <row r="18" spans="1:21" ht="18.75">
      <c r="A18" s="242"/>
      <c r="B18" s="251" t="str">
        <f>CONCATENATE('Poule B'!A10,"_",'Poule B'!B10)</f>
        <v>B15__</v>
      </c>
      <c r="C18" s="252">
        <f>'Poule B'!$F$10</f>
        <v>1</v>
      </c>
      <c r="D18" s="252">
        <f>'Poule B'!$G$10</f>
        <v>-13</v>
      </c>
      <c r="E18" s="253">
        <f>'Poule B'!$H10</f>
        <v>0</v>
      </c>
      <c r="F18"/>
      <c r="G18"/>
      <c r="H18" s="236">
        <f t="shared" si="0"/>
        <v>7.1301679999999994</v>
      </c>
      <c r="I18" s="268">
        <v>15</v>
      </c>
      <c r="J18" s="263">
        <f>IF(B18="","",SMALL(H$4:H$60,ROWS(M$4:M18)))</f>
        <v>7.1300909999999993</v>
      </c>
      <c r="K18" s="305">
        <f>IF(J18="","",IF(AND(M17=M18,N17=N18,O17=O18),K17,K$4+14))</f>
        <v>9</v>
      </c>
      <c r="L18" s="282" t="str">
        <f t="shared" si="1"/>
        <v>A08__</v>
      </c>
      <c r="M18" s="282">
        <f t="shared" si="2"/>
        <v>1</v>
      </c>
      <c r="N18" s="283">
        <f t="shared" si="3"/>
        <v>-13</v>
      </c>
      <c r="O18" s="285">
        <f t="shared" si="4"/>
        <v>0</v>
      </c>
      <c r="Q18" s="268">
        <v>15</v>
      </c>
      <c r="R18" s="272">
        <v>12</v>
      </c>
      <c r="S18" s="271" t="s">
        <v>384</v>
      </c>
      <c r="T18" s="271">
        <v>19</v>
      </c>
      <c r="U18" s="278">
        <v>5</v>
      </c>
    </row>
    <row r="19" spans="1:21" ht="18.75">
      <c r="A19" s="242"/>
      <c r="B19" s="251" t="str">
        <f>CONCATENATE('Poule B'!A11,"_",'Poule B'!B11)</f>
        <v>B16__</v>
      </c>
      <c r="C19" s="252">
        <f>'Poule B'!$F$11</f>
        <v>1</v>
      </c>
      <c r="D19" s="252">
        <f>'Poule B'!$G$11</f>
        <v>-13</v>
      </c>
      <c r="E19" s="253">
        <f>'Poule B'!$H11</f>
        <v>0</v>
      </c>
      <c r="F19"/>
      <c r="G19"/>
      <c r="H19" s="236">
        <f t="shared" si="0"/>
        <v>7.130179</v>
      </c>
      <c r="I19" s="268">
        <v>16</v>
      </c>
      <c r="J19" s="263">
        <f>IF(B19="","",SMALL(H$4:H$60,ROWS(M$4:M19)))</f>
        <v>7.1301019999999999</v>
      </c>
      <c r="K19" s="305">
        <f>IF(J19="","",IF(AND(M18=M19,N18=N19,O18=O19),K18,K$4+15))</f>
        <v>9</v>
      </c>
      <c r="L19" s="282" t="str">
        <f t="shared" si="1"/>
        <v>A09__</v>
      </c>
      <c r="M19" s="282">
        <f t="shared" si="2"/>
        <v>1</v>
      </c>
      <c r="N19" s="283">
        <f t="shared" si="3"/>
        <v>-13</v>
      </c>
      <c r="O19" s="285">
        <f t="shared" si="4"/>
        <v>0</v>
      </c>
      <c r="Q19" s="268">
        <v>16</v>
      </c>
      <c r="R19" s="272">
        <v>13</v>
      </c>
      <c r="S19" s="271" t="s">
        <v>349</v>
      </c>
      <c r="T19" s="271">
        <v>19</v>
      </c>
      <c r="U19" s="278">
        <v>4</v>
      </c>
    </row>
    <row r="20" spans="1:21" ht="18.75">
      <c r="A20" s="242"/>
      <c r="B20" s="251" t="str">
        <f>CONCATENATE('Poule B'!A12,"_",'Poule B'!B12)</f>
        <v>B17__</v>
      </c>
      <c r="C20" s="252">
        <f>'Poule B'!$F$12</f>
        <v>1</v>
      </c>
      <c r="D20" s="252">
        <f>'Poule B'!$G$12</f>
        <v>-13</v>
      </c>
      <c r="E20" s="253">
        <f>'Poule B'!$H12</f>
        <v>0</v>
      </c>
      <c r="F20"/>
      <c r="G20"/>
      <c r="H20" s="236">
        <f t="shared" si="0"/>
        <v>7.1301899999999998</v>
      </c>
      <c r="I20" s="268">
        <v>17</v>
      </c>
      <c r="J20" s="263">
        <f>IF(B20="","",SMALL(H$4:H$60,ROWS(M$4:M20)))</f>
        <v>7.1301129999999997</v>
      </c>
      <c r="K20" s="305">
        <f>IF(J20="","",IF(AND(M19=M20,N19=N20,O19=O20),K19,K$4+16))</f>
        <v>9</v>
      </c>
      <c r="L20" s="282" t="str">
        <f t="shared" si="1"/>
        <v>A10__</v>
      </c>
      <c r="M20" s="282">
        <f t="shared" si="2"/>
        <v>1</v>
      </c>
      <c r="N20" s="283">
        <f t="shared" si="3"/>
        <v>-13</v>
      </c>
      <c r="O20" s="285">
        <f t="shared" si="4"/>
        <v>0</v>
      </c>
      <c r="Q20" s="268">
        <v>17</v>
      </c>
      <c r="R20" s="272">
        <v>13</v>
      </c>
      <c r="S20" s="271" t="s">
        <v>355</v>
      </c>
      <c r="T20" s="271">
        <v>19</v>
      </c>
      <c r="U20" s="278">
        <v>4</v>
      </c>
    </row>
    <row r="21" spans="1:21" ht="18.75">
      <c r="A21" s="242"/>
      <c r="B21" s="251" t="str">
        <f>CONCATENATE('Poule B'!A13,"_",'Poule B'!B13)</f>
        <v>B18__</v>
      </c>
      <c r="C21" s="252">
        <f>'Poule B'!$F$13</f>
        <v>1</v>
      </c>
      <c r="D21" s="252">
        <f>'Poule B'!$G$13</f>
        <v>-13</v>
      </c>
      <c r="E21" s="253">
        <f>'Poule B'!$H13</f>
        <v>0</v>
      </c>
      <c r="F21"/>
      <c r="G21"/>
      <c r="H21" s="236">
        <f t="shared" si="0"/>
        <v>7.1302010000000005</v>
      </c>
      <c r="I21" s="268">
        <v>18</v>
      </c>
      <c r="J21" s="263">
        <f>IF(B21="","",SMALL(H$4:H$60,ROWS(M$4:M21)))</f>
        <v>7.1301350000000001</v>
      </c>
      <c r="K21" s="305">
        <f>IF(J21="","",IF(AND(M20=M21,N20=N21,O20=O21),K20,K$4+17))</f>
        <v>9</v>
      </c>
      <c r="L21" s="282" t="str">
        <f t="shared" si="1"/>
        <v>B12_Michel_JOUVE</v>
      </c>
      <c r="M21" s="282">
        <f t="shared" si="2"/>
        <v>1</v>
      </c>
      <c r="N21" s="283">
        <f t="shared" si="3"/>
        <v>-13</v>
      </c>
      <c r="O21" s="285">
        <f t="shared" si="4"/>
        <v>0</v>
      </c>
      <c r="Q21" s="268">
        <v>18</v>
      </c>
      <c r="R21" s="272">
        <v>13</v>
      </c>
      <c r="S21" s="271" t="s">
        <v>390</v>
      </c>
      <c r="T21" s="271">
        <v>19</v>
      </c>
      <c r="U21" s="278">
        <v>4</v>
      </c>
    </row>
    <row r="22" spans="1:21" ht="18.75">
      <c r="A22" s="242"/>
      <c r="B22" s="251" t="str">
        <f>CONCATENATE('Poule B'!A14,"_",'Poule B'!B14)</f>
        <v>B19__</v>
      </c>
      <c r="C22" s="252">
        <f>'Poule B'!$F$14</f>
        <v>1</v>
      </c>
      <c r="D22" s="252">
        <f>'Poule B'!$G$14</f>
        <v>-13</v>
      </c>
      <c r="E22" s="253">
        <f>'Poule B'!$H14</f>
        <v>0</v>
      </c>
      <c r="F22"/>
      <c r="G22"/>
      <c r="H22" s="236">
        <f t="shared" si="0"/>
        <v>7.1302120000000002</v>
      </c>
      <c r="I22" s="268">
        <v>19</v>
      </c>
      <c r="J22" s="263">
        <f>IF(B22="","",SMALL(H$4:H$60,ROWS(M$4:M22)))</f>
        <v>7.1301459999999999</v>
      </c>
      <c r="K22" s="305">
        <f>IF(J22="","",IF(AND(M21=M22,N21=N22,O21=O22),K21,K$4+18))</f>
        <v>9</v>
      </c>
      <c r="L22" s="282" t="str">
        <f t="shared" si="1"/>
        <v>B13__</v>
      </c>
      <c r="M22" s="282">
        <f t="shared" si="2"/>
        <v>1</v>
      </c>
      <c r="N22" s="283">
        <f t="shared" si="3"/>
        <v>-13</v>
      </c>
      <c r="O22" s="285">
        <f t="shared" si="4"/>
        <v>0</v>
      </c>
      <c r="Q22" s="268">
        <v>19</v>
      </c>
      <c r="R22" s="272">
        <v>14</v>
      </c>
      <c r="S22" s="271" t="s">
        <v>354</v>
      </c>
      <c r="T22" s="271">
        <v>19</v>
      </c>
      <c r="U22" s="278">
        <v>3</v>
      </c>
    </row>
    <row r="23" spans="1:21" ht="19.5" thickBot="1">
      <c r="A23" s="242"/>
      <c r="B23" s="254" t="str">
        <f>CONCATENATE('Poule B'!A15,"_",'Poule B'!B15)</f>
        <v>B20__</v>
      </c>
      <c r="C23" s="255">
        <f>'Poule B'!$F$15</f>
        <v>1</v>
      </c>
      <c r="D23" s="255">
        <f>'Poule B'!$G$15</f>
        <v>-13</v>
      </c>
      <c r="E23" s="256">
        <f>'Poule B'!$H15</f>
        <v>0</v>
      </c>
      <c r="F23"/>
      <c r="G23"/>
      <c r="H23" s="236">
        <f t="shared" si="0"/>
        <v>7.130223</v>
      </c>
      <c r="I23" s="268">
        <v>20</v>
      </c>
      <c r="J23" s="263">
        <f>IF(B23="","",SMALL(H$4:H$60,ROWS(M$4:M23)))</f>
        <v>7.1301569999999996</v>
      </c>
      <c r="K23" s="305">
        <f>IF(J23="","",IF(AND(M22=M23,N22=N23,O22=O23),K22,K$4+19))</f>
        <v>9</v>
      </c>
      <c r="L23" s="282" t="str">
        <f t="shared" si="1"/>
        <v>B14__</v>
      </c>
      <c r="M23" s="282">
        <f t="shared" si="2"/>
        <v>1</v>
      </c>
      <c r="N23" s="283">
        <f t="shared" si="3"/>
        <v>-13</v>
      </c>
      <c r="O23" s="285">
        <f t="shared" si="4"/>
        <v>0</v>
      </c>
      <c r="Q23" s="268">
        <v>20</v>
      </c>
      <c r="R23" s="272">
        <v>15</v>
      </c>
      <c r="S23" s="271" t="s">
        <v>377</v>
      </c>
      <c r="T23" s="271">
        <v>19</v>
      </c>
      <c r="U23" s="278">
        <v>2</v>
      </c>
    </row>
    <row r="24" spans="1:21" ht="19.5" thickBot="1">
      <c r="A24" s="257" t="s">
        <v>343</v>
      </c>
      <c r="B24" s="239" t="str">
        <f>CONCATENATE('Poule C'!A6,"_",'Poule C'!B6)</f>
        <v>C21_Guy_TETARD</v>
      </c>
      <c r="C24" s="240">
        <f>'Poule C'!$F$6</f>
        <v>1</v>
      </c>
      <c r="D24" s="250">
        <f>'Poule C'!$G$6</f>
        <v>-2</v>
      </c>
      <c r="E24" s="241">
        <f>'Poule C'!$H6</f>
        <v>10</v>
      </c>
      <c r="F24"/>
      <c r="G24"/>
      <c r="H24" s="236">
        <f t="shared" si="0"/>
        <v>7.0102339999999996</v>
      </c>
      <c r="I24" s="268">
        <v>21</v>
      </c>
      <c r="J24" s="263">
        <f>IF(B24="","",SMALL(H$4:H$60,ROWS(M$4:M24)))</f>
        <v>7.1301679999999994</v>
      </c>
      <c r="K24" s="305">
        <f>IF(J24="","",IF(AND(M23=M24,N23=N24,O23=O24),K23,K$4+20))</f>
        <v>9</v>
      </c>
      <c r="L24" s="282" t="str">
        <f t="shared" si="1"/>
        <v>B15__</v>
      </c>
      <c r="M24" s="282">
        <f t="shared" si="2"/>
        <v>1</v>
      </c>
      <c r="N24" s="283">
        <f t="shared" si="3"/>
        <v>-13</v>
      </c>
      <c r="O24" s="285">
        <f t="shared" si="4"/>
        <v>0</v>
      </c>
      <c r="Q24" s="268">
        <v>21</v>
      </c>
      <c r="R24" s="272">
        <v>16</v>
      </c>
      <c r="S24" s="271" t="s">
        <v>348</v>
      </c>
      <c r="T24" s="271">
        <v>19</v>
      </c>
      <c r="U24" s="278">
        <v>-2</v>
      </c>
    </row>
    <row r="25" spans="1:21" ht="18.75">
      <c r="A25" s="242"/>
      <c r="B25" s="245" t="str">
        <f>CONCATENATE('Poule C'!A7,"_",'Poule C'!B7)</f>
        <v>C22_Roland_CHALANCON</v>
      </c>
      <c r="C25" s="258">
        <f>'Poule C'!$F$7</f>
        <v>3</v>
      </c>
      <c r="D25" s="252">
        <f>'Poule C'!$G$7</f>
        <v>2</v>
      </c>
      <c r="E25" s="253">
        <f>'Poule C'!$H7</f>
        <v>12</v>
      </c>
      <c r="F25"/>
      <c r="G25"/>
      <c r="H25" s="236">
        <f t="shared" si="0"/>
        <v>3.968245</v>
      </c>
      <c r="I25" s="268">
        <v>22</v>
      </c>
      <c r="J25" s="263">
        <f>IF(B25="","",SMALL(H$4:H$60,ROWS(M$4:M25)))</f>
        <v>7.130179</v>
      </c>
      <c r="K25" s="305">
        <f>IF(J25="","",IF(AND(M24=M25,N24=N25,O24=O25),K24,K$4+21))</f>
        <v>9</v>
      </c>
      <c r="L25" s="282" t="str">
        <f t="shared" si="1"/>
        <v>B16__</v>
      </c>
      <c r="M25" s="282">
        <f t="shared" si="2"/>
        <v>1</v>
      </c>
      <c r="N25" s="283">
        <f t="shared" si="3"/>
        <v>-13</v>
      </c>
      <c r="O25" s="285">
        <f t="shared" si="4"/>
        <v>0</v>
      </c>
      <c r="Q25" s="268">
        <v>22</v>
      </c>
      <c r="R25" s="272">
        <v>17</v>
      </c>
      <c r="S25" s="271" t="s">
        <v>369</v>
      </c>
      <c r="T25" s="271">
        <v>19</v>
      </c>
      <c r="U25" s="278">
        <v>-3</v>
      </c>
    </row>
    <row r="26" spans="1:21" ht="18.75">
      <c r="A26" s="242"/>
      <c r="B26" s="245" t="str">
        <f>CONCATENATE('Poule C'!A8,"_",'Poule C'!B8)</f>
        <v>C23__</v>
      </c>
      <c r="C26" s="258">
        <f>'Poule C'!$F$8</f>
        <v>0</v>
      </c>
      <c r="D26" s="252">
        <f>'Poule C'!$G$8</f>
        <v>0</v>
      </c>
      <c r="E26" s="253">
        <f>'Poule C'!$H8</f>
        <v>0</v>
      </c>
      <c r="F26"/>
      <c r="G26"/>
      <c r="H26" s="236">
        <f t="shared" si="0"/>
        <v>28.000255999999997</v>
      </c>
      <c r="I26" s="268">
        <v>23</v>
      </c>
      <c r="J26" s="263">
        <f>IF(B26="","",SMALL(H$4:H$60,ROWS(M$4:M26)))</f>
        <v>7.1301899999999998</v>
      </c>
      <c r="K26" s="305">
        <f>IF(J26="","",IF(AND(M25=M26,N25=N26,O25=O26),K25,K$4+22))</f>
        <v>9</v>
      </c>
      <c r="L26" s="282" t="str">
        <f t="shared" si="1"/>
        <v>B17__</v>
      </c>
      <c r="M26" s="282">
        <f t="shared" si="2"/>
        <v>1</v>
      </c>
      <c r="N26" s="283">
        <f t="shared" si="3"/>
        <v>-13</v>
      </c>
      <c r="O26" s="285">
        <f t="shared" si="4"/>
        <v>0</v>
      </c>
      <c r="Q26" s="268">
        <v>23</v>
      </c>
      <c r="R26" s="272">
        <v>18</v>
      </c>
      <c r="S26" s="271" t="s">
        <v>358</v>
      </c>
      <c r="T26" s="271">
        <v>19</v>
      </c>
      <c r="U26" s="278">
        <v>-10</v>
      </c>
    </row>
    <row r="27" spans="1:21" s="228" customFormat="1" ht="18.75">
      <c r="A27" s="242"/>
      <c r="B27" s="245" t="str">
        <f>CONCATENATE('Poule C'!A9,"_",'Poule C'!B9)</f>
        <v>C24__</v>
      </c>
      <c r="C27" s="258">
        <f>'Poule C'!$F$9</f>
        <v>0</v>
      </c>
      <c r="D27" s="252">
        <f>'Poule C'!$G$9</f>
        <v>0</v>
      </c>
      <c r="E27" s="253">
        <f>'Poule C'!$H9</f>
        <v>0</v>
      </c>
      <c r="F27"/>
      <c r="G27"/>
      <c r="H27" s="236">
        <f t="shared" si="0"/>
        <v>28.000267000000001</v>
      </c>
      <c r="I27" s="268">
        <v>24</v>
      </c>
      <c r="J27" s="263">
        <f>IF(B27="","",SMALL(H$4:H$60,ROWS(M$4:M27)))</f>
        <v>7.1302010000000005</v>
      </c>
      <c r="K27" s="305">
        <f>IF(J27="","",IF(AND(M26=M27,N26=N27,O26=O27),K26,K$4+23))</f>
        <v>9</v>
      </c>
      <c r="L27" s="282" t="str">
        <f t="shared" si="1"/>
        <v>B18__</v>
      </c>
      <c r="M27" s="282">
        <f t="shared" si="2"/>
        <v>1</v>
      </c>
      <c r="N27" s="283">
        <f t="shared" si="3"/>
        <v>-13</v>
      </c>
      <c r="O27" s="285">
        <f t="shared" si="4"/>
        <v>0</v>
      </c>
      <c r="Q27" s="268">
        <v>24</v>
      </c>
      <c r="R27" s="272">
        <v>19</v>
      </c>
      <c r="S27" s="271" t="s">
        <v>387</v>
      </c>
      <c r="T27" s="271">
        <v>17</v>
      </c>
      <c r="U27" s="278">
        <v>8</v>
      </c>
    </row>
    <row r="28" spans="1:21" ht="18.75">
      <c r="A28" s="242"/>
      <c r="B28" s="245" t="str">
        <f>CONCATENATE('Poule C'!A10,"_",'Poule C'!B10)</f>
        <v>C25__</v>
      </c>
      <c r="C28" s="258">
        <f>'Poule C'!$F$10</f>
        <v>0</v>
      </c>
      <c r="D28" s="252">
        <f>'Poule C'!$G$10</f>
        <v>0</v>
      </c>
      <c r="E28" s="253">
        <f>'Poule C'!$H10</f>
        <v>0</v>
      </c>
      <c r="F28"/>
      <c r="G28"/>
      <c r="H28" s="236">
        <f t="shared" si="0"/>
        <v>28.000278000000002</v>
      </c>
      <c r="I28" s="268">
        <v>25</v>
      </c>
      <c r="J28" s="263">
        <f>IF(B28="","",SMALL(H$4:H$60,ROWS(M$4:M28)))</f>
        <v>7.1302120000000002</v>
      </c>
      <c r="K28" s="305">
        <f>IF(J28="","",IF(AND(M27=M28,N27=N28,O27=O28),K27,K$4+24))</f>
        <v>9</v>
      </c>
      <c r="L28" s="282" t="str">
        <f t="shared" si="1"/>
        <v>B19__</v>
      </c>
      <c r="M28" s="282">
        <f t="shared" si="2"/>
        <v>1</v>
      </c>
      <c r="N28" s="283">
        <f t="shared" si="3"/>
        <v>-13</v>
      </c>
      <c r="O28" s="285">
        <f t="shared" si="4"/>
        <v>0</v>
      </c>
      <c r="Q28" s="268">
        <v>25</v>
      </c>
      <c r="R28" s="272">
        <v>20</v>
      </c>
      <c r="S28" s="271" t="s">
        <v>388</v>
      </c>
      <c r="T28" s="271">
        <v>17</v>
      </c>
      <c r="U28" s="278">
        <v>6</v>
      </c>
    </row>
    <row r="29" spans="1:21" ht="18.75">
      <c r="A29" s="242"/>
      <c r="B29" s="245" t="str">
        <f>CONCATENATE('Poule C'!A11,"_",'Poule C'!B11)</f>
        <v>C26__</v>
      </c>
      <c r="C29" s="258">
        <f>'Poule C'!$F$11</f>
        <v>0</v>
      </c>
      <c r="D29" s="252">
        <f>'Poule C'!$G$11</f>
        <v>0</v>
      </c>
      <c r="E29" s="253">
        <f>'Poule C'!$H11</f>
        <v>0</v>
      </c>
      <c r="F29"/>
      <c r="G29"/>
      <c r="H29" s="236">
        <f t="shared" si="0"/>
        <v>28.000289000000002</v>
      </c>
      <c r="I29" s="268">
        <v>26</v>
      </c>
      <c r="J29" s="263">
        <f>IF(B29="","",SMALL(H$4:H$60,ROWS(M$4:M29)))</f>
        <v>7.130223</v>
      </c>
      <c r="K29" s="305">
        <f>IF(J29="","",IF(AND(M28=M29,N28=N29,O28=O29),K28,K$4+25))</f>
        <v>9</v>
      </c>
      <c r="L29" s="282" t="str">
        <f t="shared" si="1"/>
        <v>B20__</v>
      </c>
      <c r="M29" s="282">
        <f t="shared" si="2"/>
        <v>1</v>
      </c>
      <c r="N29" s="283">
        <f t="shared" si="3"/>
        <v>-13</v>
      </c>
      <c r="O29" s="285">
        <f t="shared" si="4"/>
        <v>0</v>
      </c>
      <c r="Q29" s="268">
        <v>26</v>
      </c>
      <c r="R29" s="272">
        <v>20</v>
      </c>
      <c r="S29" s="271" t="s">
        <v>380</v>
      </c>
      <c r="T29" s="271">
        <v>17</v>
      </c>
      <c r="U29" s="278">
        <v>6</v>
      </c>
    </row>
    <row r="30" spans="1:21" ht="18.75">
      <c r="A30" s="242"/>
      <c r="B30" s="245" t="str">
        <f>CONCATENATE('Poule C'!A12,"_",'Poule C'!B12)</f>
        <v>C27__</v>
      </c>
      <c r="C30" s="258">
        <f>'Poule C'!$F$12</f>
        <v>0</v>
      </c>
      <c r="D30" s="252">
        <f>'Poule C'!$G$12</f>
        <v>0</v>
      </c>
      <c r="E30" s="253">
        <f>'Poule C'!$H12</f>
        <v>0</v>
      </c>
      <c r="F30"/>
      <c r="G30"/>
      <c r="H30" s="236">
        <f t="shared" si="0"/>
        <v>28.000299999999999</v>
      </c>
      <c r="I30" s="268">
        <v>27</v>
      </c>
      <c r="J30" s="263">
        <f>IF(B30="","",SMALL(H$4:H$60,ROWS(M$4:M30)))</f>
        <v>28.000255999999997</v>
      </c>
      <c r="K30" s="305">
        <f>IF(J30="","",IF(AND(M29=M30,N29=N30,O29=O30),K29,K$4+26))</f>
        <v>27</v>
      </c>
      <c r="L30" s="282" t="str">
        <f t="shared" si="1"/>
        <v>C23__</v>
      </c>
      <c r="M30" s="282">
        <f t="shared" si="2"/>
        <v>0</v>
      </c>
      <c r="N30" s="283">
        <f t="shared" si="3"/>
        <v>0</v>
      </c>
      <c r="O30" s="285">
        <f t="shared" si="4"/>
        <v>0</v>
      </c>
      <c r="Q30" s="268">
        <v>27</v>
      </c>
      <c r="R30" s="272">
        <v>21</v>
      </c>
      <c r="S30" s="271" t="s">
        <v>351</v>
      </c>
      <c r="T30" s="271">
        <v>17</v>
      </c>
      <c r="U30" s="278">
        <v>2</v>
      </c>
    </row>
    <row r="31" spans="1:21" ht="18.75">
      <c r="A31" s="242"/>
      <c r="B31" s="245" t="str">
        <f>CONCATENATE('Poule C'!A13,"_",'Poule C'!B13)</f>
        <v>C28__</v>
      </c>
      <c r="C31" s="258">
        <f>'Poule C'!$F$13</f>
        <v>0</v>
      </c>
      <c r="D31" s="252">
        <f>'Poule C'!$G$13</f>
        <v>0</v>
      </c>
      <c r="E31" s="253">
        <f>'Poule C'!$H13</f>
        <v>0</v>
      </c>
      <c r="F31"/>
      <c r="G31"/>
      <c r="H31" s="236">
        <f t="shared" si="0"/>
        <v>28.000311</v>
      </c>
      <c r="I31" s="268">
        <v>28</v>
      </c>
      <c r="J31" s="263">
        <f>IF(B31="","",SMALL(H$4:H$60,ROWS(M$4:M31)))</f>
        <v>28.000267000000001</v>
      </c>
      <c r="K31" s="305">
        <f>IF(J31="","",IF(AND(M30=M31,N30=N31,O30=O31),K30,K$4+27))</f>
        <v>27</v>
      </c>
      <c r="L31" s="282" t="str">
        <f t="shared" si="1"/>
        <v>C24__</v>
      </c>
      <c r="M31" s="282">
        <f t="shared" si="2"/>
        <v>0</v>
      </c>
      <c r="N31" s="283">
        <f t="shared" si="3"/>
        <v>0</v>
      </c>
      <c r="O31" s="285">
        <f t="shared" si="4"/>
        <v>0</v>
      </c>
      <c r="Q31" s="268">
        <v>28</v>
      </c>
      <c r="R31" s="272">
        <v>22</v>
      </c>
      <c r="S31" s="271" t="s">
        <v>375</v>
      </c>
      <c r="T31" s="271">
        <v>17</v>
      </c>
      <c r="U31" s="278">
        <v>1</v>
      </c>
    </row>
    <row r="32" spans="1:21" ht="18.75">
      <c r="A32" s="242"/>
      <c r="B32" s="245" t="str">
        <f>CONCATENATE('Poule C'!A14,"_",'Poule C'!B14)</f>
        <v>C29__</v>
      </c>
      <c r="C32" s="258">
        <f>'Poule C'!$F$14</f>
        <v>0</v>
      </c>
      <c r="D32" s="252">
        <f>'Poule C'!$G$14</f>
        <v>0</v>
      </c>
      <c r="E32" s="253">
        <f>'Poule C'!$H14</f>
        <v>0</v>
      </c>
      <c r="F32"/>
      <c r="G32"/>
      <c r="H32" s="236">
        <f t="shared" si="0"/>
        <v>28.000322000000001</v>
      </c>
      <c r="I32" s="268">
        <v>29</v>
      </c>
      <c r="J32" s="263">
        <f>IF(B32="","",SMALL(H$4:H$60,ROWS(M$4:M32)))</f>
        <v>28.000278000000002</v>
      </c>
      <c r="K32" s="305">
        <f>IF(J32="","",IF(AND(M31=M32,N31=N32,O31=O32),K31,K$4+28))</f>
        <v>27</v>
      </c>
      <c r="L32" s="282" t="str">
        <f t="shared" si="1"/>
        <v>C25__</v>
      </c>
      <c r="M32" s="282">
        <f t="shared" si="2"/>
        <v>0</v>
      </c>
      <c r="N32" s="283">
        <f t="shared" si="3"/>
        <v>0</v>
      </c>
      <c r="O32" s="285">
        <f t="shared" si="4"/>
        <v>0</v>
      </c>
      <c r="Q32" s="268">
        <v>29</v>
      </c>
      <c r="R32" s="272">
        <v>23</v>
      </c>
      <c r="S32" s="271" t="s">
        <v>396</v>
      </c>
      <c r="T32" s="271">
        <v>17</v>
      </c>
      <c r="U32" s="278">
        <v>0</v>
      </c>
    </row>
    <row r="33" spans="1:21" ht="19.5" thickBot="1">
      <c r="A33" s="242"/>
      <c r="B33" s="259" t="str">
        <f>CONCATENATE('Poule C'!A15,"_",'Poule C'!B15)</f>
        <v>C30__</v>
      </c>
      <c r="C33" s="260">
        <f>'Poule C'!$F$15</f>
        <v>0</v>
      </c>
      <c r="D33" s="255">
        <f>'Poule C'!$G$15</f>
        <v>0</v>
      </c>
      <c r="E33" s="256">
        <f>'Poule C'!$H15</f>
        <v>0</v>
      </c>
      <c r="F33"/>
      <c r="G33"/>
      <c r="H33" s="236">
        <f t="shared" si="0"/>
        <v>28.000332999999998</v>
      </c>
      <c r="I33" s="268">
        <v>30</v>
      </c>
      <c r="J33" s="263">
        <f>IF(B33="","",SMALL(H$4:H$60,ROWS(M$4:M33)))</f>
        <v>28.000289000000002</v>
      </c>
      <c r="K33" s="305">
        <f>IF(J33="","",IF(AND(M32=M33,N32=N33,O32=O33),K32,K$4+29))</f>
        <v>27</v>
      </c>
      <c r="L33" s="282" t="str">
        <f t="shared" si="1"/>
        <v>C26__</v>
      </c>
      <c r="M33" s="282">
        <f t="shared" si="2"/>
        <v>0</v>
      </c>
      <c r="N33" s="283">
        <f t="shared" si="3"/>
        <v>0</v>
      </c>
      <c r="O33" s="285">
        <f t="shared" si="4"/>
        <v>0</v>
      </c>
      <c r="Q33" s="268">
        <v>30</v>
      </c>
      <c r="R33" s="272">
        <v>24</v>
      </c>
      <c r="S33" s="271" t="s">
        <v>366</v>
      </c>
      <c r="T33" s="271">
        <v>17</v>
      </c>
      <c r="U33" s="278">
        <v>-2</v>
      </c>
    </row>
    <row r="34" spans="1:21" ht="19.5" thickBot="1">
      <c r="A34" s="261" t="s">
        <v>342</v>
      </c>
      <c r="B34" s="249" t="str">
        <f>CONCATENATE('Poule D'!A6,"_",'Poule D'!B6)</f>
        <v>D31_Bernard_BONNET</v>
      </c>
      <c r="C34" s="250">
        <f>'Poule D'!$F$6</f>
        <v>1</v>
      </c>
      <c r="D34" s="250">
        <f>'Poule D'!$G$6</f>
        <v>-4</v>
      </c>
      <c r="E34" s="241">
        <f>'Poule D'!$H6</f>
        <v>4</v>
      </c>
      <c r="F34"/>
      <c r="G34"/>
      <c r="H34" s="236">
        <f t="shared" si="0"/>
        <v>7.0363440000000006</v>
      </c>
      <c r="I34" s="268">
        <v>31</v>
      </c>
      <c r="J34" s="263">
        <f>IF(B34="","",SMALL(H$4:H$60,ROWS(M$4:M34)))</f>
        <v>28.000299999999999</v>
      </c>
      <c r="K34" s="305">
        <f>IF(J34="","",IF(AND(M33=M34,N33=N34,O33=O34),K33,K$4+30))</f>
        <v>27</v>
      </c>
      <c r="L34" s="282" t="str">
        <f t="shared" si="1"/>
        <v>C27__</v>
      </c>
      <c r="M34" s="282">
        <f t="shared" si="2"/>
        <v>0</v>
      </c>
      <c r="N34" s="283">
        <f t="shared" si="3"/>
        <v>0</v>
      </c>
      <c r="O34" s="285">
        <f t="shared" si="4"/>
        <v>0</v>
      </c>
      <c r="Q34" s="268">
        <v>31</v>
      </c>
      <c r="R34" s="272">
        <v>25</v>
      </c>
      <c r="S34" s="271" t="s">
        <v>374</v>
      </c>
      <c r="T34" s="271">
        <v>17</v>
      </c>
      <c r="U34" s="278">
        <v>-3</v>
      </c>
    </row>
    <row r="35" spans="1:21" ht="18.75">
      <c r="A35" s="242"/>
      <c r="B35" s="251" t="str">
        <f>CONCATENATE('Poule D'!A7,"_",'Poule D'!B7)</f>
        <v>D32_Robert_BOUVET</v>
      </c>
      <c r="C35" s="252">
        <f>'Poule D'!$F$7</f>
        <v>3</v>
      </c>
      <c r="D35" s="252">
        <f>'Poule D'!$G$7</f>
        <v>4</v>
      </c>
      <c r="E35" s="253">
        <f>'Poule D'!$H7</f>
        <v>8</v>
      </c>
      <c r="F35"/>
      <c r="G35"/>
      <c r="H35" s="236">
        <f t="shared" si="0"/>
        <v>3.9523549999999998</v>
      </c>
      <c r="I35" s="268">
        <v>32</v>
      </c>
      <c r="J35" s="263">
        <f>IF(B35="","",SMALL(H$4:H$60,ROWS(M$4:M35)))</f>
        <v>28.000311</v>
      </c>
      <c r="K35" s="305">
        <f>IF(J35="","",IF(AND(M34=M35,N34=N35,O34=O35),K34,K$4+31))</f>
        <v>27</v>
      </c>
      <c r="L35" s="282" t="str">
        <f t="shared" si="1"/>
        <v>C28__</v>
      </c>
      <c r="M35" s="282">
        <f t="shared" si="2"/>
        <v>0</v>
      </c>
      <c r="N35" s="283">
        <f t="shared" si="3"/>
        <v>0</v>
      </c>
      <c r="O35" s="285">
        <f t="shared" si="4"/>
        <v>0</v>
      </c>
      <c r="Q35" s="268">
        <v>32</v>
      </c>
      <c r="R35" s="272">
        <v>26</v>
      </c>
      <c r="S35" s="271" t="s">
        <v>394</v>
      </c>
      <c r="T35" s="271">
        <v>17</v>
      </c>
      <c r="U35" s="278">
        <v>-4</v>
      </c>
    </row>
    <row r="36" spans="1:21" ht="18.75">
      <c r="A36" s="242"/>
      <c r="B36" s="251" t="str">
        <f>CONCATENATE('Poule D'!A8,"_",'Poule D'!B8)</f>
        <v>D33__</v>
      </c>
      <c r="C36" s="252">
        <f>'Poule D'!$F$8</f>
        <v>0</v>
      </c>
      <c r="D36" s="252">
        <f>'Poule D'!$G$8</f>
        <v>0</v>
      </c>
      <c r="E36" s="253">
        <f>'Poule D'!$H8</f>
        <v>0</v>
      </c>
      <c r="F36"/>
      <c r="G36"/>
      <c r="H36" s="236">
        <f t="shared" si="0"/>
        <v>28.000366000000003</v>
      </c>
      <c r="I36" s="268">
        <v>33</v>
      </c>
      <c r="J36" s="263">
        <f>IF(B36="","",SMALL(H$4:H$60,ROWS(M$4:M36)))</f>
        <v>28.000322000000001</v>
      </c>
      <c r="K36" s="305">
        <f>IF(J36="","",IF(AND(M35=M36,N35=N36,O35=O36),K35,K$4+32))</f>
        <v>27</v>
      </c>
      <c r="L36" s="282" t="str">
        <f t="shared" si="1"/>
        <v>C29__</v>
      </c>
      <c r="M36" s="282">
        <f t="shared" si="2"/>
        <v>0</v>
      </c>
      <c r="N36" s="283">
        <f t="shared" si="3"/>
        <v>0</v>
      </c>
      <c r="O36" s="285">
        <f t="shared" si="4"/>
        <v>0</v>
      </c>
      <c r="Q36" s="268">
        <v>33</v>
      </c>
      <c r="R36" s="272">
        <v>27</v>
      </c>
      <c r="S36" s="271" t="s">
        <v>381</v>
      </c>
      <c r="T36" s="271">
        <v>17</v>
      </c>
      <c r="U36" s="278">
        <v>-6</v>
      </c>
    </row>
    <row r="37" spans="1:21" ht="18.75">
      <c r="A37" s="242"/>
      <c r="B37" s="251" t="str">
        <f>CONCATENATE('Poule D'!A9,"_",'Poule D'!B9)</f>
        <v>D34__</v>
      </c>
      <c r="C37" s="252">
        <f>'Poule D'!$F$9</f>
        <v>0</v>
      </c>
      <c r="D37" s="252">
        <f>'Poule D'!$G$9</f>
        <v>0</v>
      </c>
      <c r="E37" s="253">
        <f>'Poule D'!$H9</f>
        <v>0</v>
      </c>
      <c r="F37"/>
      <c r="G37"/>
      <c r="H37" s="236">
        <f t="shared" si="0"/>
        <v>28.000377</v>
      </c>
      <c r="I37" s="268">
        <v>34</v>
      </c>
      <c r="J37" s="263">
        <f>IF(B37="","",SMALL(H$4:H$60,ROWS(M$4:M37)))</f>
        <v>28.000332999999998</v>
      </c>
      <c r="K37" s="305">
        <f>IF(J37="","",IF(AND(M36=M37,N36=N37,O36=O37),K36,K$4+33))</f>
        <v>27</v>
      </c>
      <c r="L37" s="282" t="str">
        <f t="shared" si="1"/>
        <v>C30__</v>
      </c>
      <c r="M37" s="282">
        <f t="shared" si="2"/>
        <v>0</v>
      </c>
      <c r="N37" s="283">
        <f t="shared" si="3"/>
        <v>0</v>
      </c>
      <c r="O37" s="285">
        <f t="shared" si="4"/>
        <v>0</v>
      </c>
      <c r="Q37" s="268">
        <v>34</v>
      </c>
      <c r="R37" s="272">
        <v>28</v>
      </c>
      <c r="S37" s="271" t="s">
        <v>373</v>
      </c>
      <c r="T37" s="271">
        <v>17</v>
      </c>
      <c r="U37" s="278">
        <v>-8</v>
      </c>
    </row>
    <row r="38" spans="1:21" ht="18.75">
      <c r="A38" s="242"/>
      <c r="B38" s="251" t="str">
        <f>CONCATENATE('Poule D'!A10,"_",'Poule D'!B10)</f>
        <v>D35__</v>
      </c>
      <c r="C38" s="252">
        <f>'Poule D'!$F$10</f>
        <v>0</v>
      </c>
      <c r="D38" s="252">
        <f>'Poule D'!$G$10</f>
        <v>0</v>
      </c>
      <c r="E38" s="253">
        <f>'Poule D'!$H10</f>
        <v>0</v>
      </c>
      <c r="F38"/>
      <c r="G38"/>
      <c r="H38" s="236">
        <f t="shared" si="0"/>
        <v>28.000388000000001</v>
      </c>
      <c r="I38" s="268">
        <v>35</v>
      </c>
      <c r="J38" s="263">
        <f>IF(B38="","",SMALL(H$4:H$60,ROWS(M$4:M38)))</f>
        <v>28.000366000000003</v>
      </c>
      <c r="K38" s="305">
        <f>IF(J38="","",IF(AND(M37=M38,N37=N38,O37=O38),K37,K$4+34))</f>
        <v>27</v>
      </c>
      <c r="L38" s="282" t="str">
        <f t="shared" si="1"/>
        <v>D33__</v>
      </c>
      <c r="M38" s="282">
        <f t="shared" si="2"/>
        <v>0</v>
      </c>
      <c r="N38" s="283">
        <f t="shared" si="3"/>
        <v>0</v>
      </c>
      <c r="O38" s="285">
        <f t="shared" si="4"/>
        <v>0</v>
      </c>
      <c r="Q38" s="268">
        <v>35</v>
      </c>
      <c r="R38" s="272">
        <v>29</v>
      </c>
      <c r="S38" s="271" t="s">
        <v>364</v>
      </c>
      <c r="T38" s="271">
        <v>17</v>
      </c>
      <c r="U38" s="278">
        <v>-12</v>
      </c>
    </row>
    <row r="39" spans="1:21" s="237" customFormat="1" ht="18.75">
      <c r="A39" s="242"/>
      <c r="B39" s="251" t="str">
        <f>CONCATENATE('Poule D'!A11,"_",'Poule D'!B11)</f>
        <v>D36__</v>
      </c>
      <c r="C39" s="252">
        <f>'Poule D'!$F$11</f>
        <v>0</v>
      </c>
      <c r="D39" s="252">
        <f>'Poule D'!$G$11</f>
        <v>0</v>
      </c>
      <c r="E39" s="253">
        <f>'Poule D'!$H11</f>
        <v>0</v>
      </c>
      <c r="F39"/>
      <c r="G39"/>
      <c r="H39" s="236">
        <f t="shared" si="0"/>
        <v>28.000399000000002</v>
      </c>
      <c r="I39" s="268">
        <v>36</v>
      </c>
      <c r="J39" s="263">
        <f>IF(B39="","",SMALL(H$4:H$60,ROWS(M$4:M39)))</f>
        <v>28.000377</v>
      </c>
      <c r="K39" s="305">
        <f>IF(J39="","",IF(AND(M38=M39,N38=N39,O38=O39),K38,K$4+35))</f>
        <v>27</v>
      </c>
      <c r="L39" s="282" t="str">
        <f t="shared" si="1"/>
        <v>D34__</v>
      </c>
      <c r="M39" s="282">
        <f t="shared" si="2"/>
        <v>0</v>
      </c>
      <c r="N39" s="283">
        <f t="shared" si="3"/>
        <v>0</v>
      </c>
      <c r="O39" s="285">
        <f t="shared" si="4"/>
        <v>0</v>
      </c>
      <c r="Q39" s="268">
        <v>36</v>
      </c>
      <c r="R39" s="272">
        <v>30</v>
      </c>
      <c r="S39" s="271" t="s">
        <v>350</v>
      </c>
      <c r="T39" s="271">
        <v>17</v>
      </c>
      <c r="U39" s="278">
        <v>-13</v>
      </c>
    </row>
    <row r="40" spans="1:21" ht="18.75">
      <c r="A40" s="242"/>
      <c r="B40" s="251" t="str">
        <f>CONCATENATE('Poule D'!A12,"_",'Poule D'!B12)</f>
        <v>D37__</v>
      </c>
      <c r="C40" s="252">
        <f>'Poule D'!$F$12</f>
        <v>0</v>
      </c>
      <c r="D40" s="252">
        <f>'Poule D'!$G$12</f>
        <v>0</v>
      </c>
      <c r="E40" s="253">
        <f>'Poule D'!$H12</f>
        <v>0</v>
      </c>
      <c r="F40"/>
      <c r="G40"/>
      <c r="H40" s="236">
        <f t="shared" si="0"/>
        <v>28.000409999999999</v>
      </c>
      <c r="I40" s="268">
        <v>37</v>
      </c>
      <c r="J40" s="263">
        <f>IF(B40="","",SMALL(H$4:H$60,ROWS(M$4:M40)))</f>
        <v>28.000388000000001</v>
      </c>
      <c r="K40" s="305">
        <f>IF(J40="","",IF(AND(M39=M40,N39=N40,O39=O40),K39,K$4+36))</f>
        <v>27</v>
      </c>
      <c r="L40" s="282" t="str">
        <f t="shared" si="1"/>
        <v>D35__</v>
      </c>
      <c r="M40" s="282">
        <f t="shared" si="2"/>
        <v>0</v>
      </c>
      <c r="N40" s="283">
        <f t="shared" si="3"/>
        <v>0</v>
      </c>
      <c r="O40" s="285">
        <f t="shared" si="4"/>
        <v>0</v>
      </c>
      <c r="Q40" s="268">
        <v>37</v>
      </c>
      <c r="R40" s="272">
        <v>31</v>
      </c>
      <c r="S40" s="271" t="s">
        <v>395</v>
      </c>
      <c r="T40" s="271">
        <v>17</v>
      </c>
      <c r="U40" s="278">
        <v>-18</v>
      </c>
    </row>
    <row r="41" spans="1:21" ht="18.75">
      <c r="A41" s="242"/>
      <c r="B41" s="251" t="str">
        <f>CONCATENATE('Poule D'!A13,"_",'Poule D'!B13)</f>
        <v>D38__</v>
      </c>
      <c r="C41" s="252">
        <f>'Poule D'!$F$13</f>
        <v>0</v>
      </c>
      <c r="D41" s="252">
        <f>'Poule D'!$G$13</f>
        <v>0</v>
      </c>
      <c r="E41" s="253">
        <f>'Poule D'!$H13</f>
        <v>0</v>
      </c>
      <c r="F41"/>
      <c r="G41"/>
      <c r="H41" s="236">
        <f t="shared" si="0"/>
        <v>28.000420999999999</v>
      </c>
      <c r="I41" s="268">
        <v>38</v>
      </c>
      <c r="J41" s="263">
        <f>IF(B41="","",SMALL(H$4:H$60,ROWS(M$4:M41)))</f>
        <v>28.000399000000002</v>
      </c>
      <c r="K41" s="305">
        <f>IF(J41="","",IF(AND(M40=M41,N40=N41,O40=O41),K40,K$4+37))</f>
        <v>27</v>
      </c>
      <c r="L41" s="282" t="str">
        <f t="shared" si="1"/>
        <v>D36__</v>
      </c>
      <c r="M41" s="282">
        <f t="shared" si="2"/>
        <v>0</v>
      </c>
      <c r="N41" s="283">
        <f t="shared" si="3"/>
        <v>0</v>
      </c>
      <c r="O41" s="285">
        <f t="shared" si="4"/>
        <v>0</v>
      </c>
      <c r="Q41" s="268">
        <v>38</v>
      </c>
      <c r="R41" s="272">
        <v>32</v>
      </c>
      <c r="S41" s="271" t="s">
        <v>393</v>
      </c>
      <c r="T41" s="271">
        <v>15</v>
      </c>
      <c r="U41" s="278">
        <v>-1</v>
      </c>
    </row>
    <row r="42" spans="1:21" ht="18.75">
      <c r="A42" s="242"/>
      <c r="B42" s="251" t="str">
        <f>CONCATENATE('Poule D'!A14,"_",'Poule D'!B14)</f>
        <v>D39__</v>
      </c>
      <c r="C42" s="252">
        <f>'Poule D'!$F$14</f>
        <v>0</v>
      </c>
      <c r="D42" s="252">
        <f>'Poule D'!$G$14</f>
        <v>0</v>
      </c>
      <c r="E42" s="253">
        <f>'Poule D'!$H14</f>
        <v>0</v>
      </c>
      <c r="F42"/>
      <c r="G42"/>
      <c r="H42" s="236">
        <f t="shared" si="0"/>
        <v>28.000432</v>
      </c>
      <c r="I42" s="268">
        <v>39</v>
      </c>
      <c r="J42" s="263">
        <f>IF(B42="","",SMALL(H$4:H$60,ROWS(M$4:M42)))</f>
        <v>28.000409999999999</v>
      </c>
      <c r="K42" s="305">
        <f>IF(J42="","",IF(AND(M41=M42,N41=N42,O41=O42),K41,K$4+38))</f>
        <v>27</v>
      </c>
      <c r="L42" s="282" t="str">
        <f t="shared" si="1"/>
        <v>D37__</v>
      </c>
      <c r="M42" s="282">
        <f t="shared" si="2"/>
        <v>0</v>
      </c>
      <c r="N42" s="283">
        <f t="shared" si="3"/>
        <v>0</v>
      </c>
      <c r="O42" s="285">
        <f t="shared" si="4"/>
        <v>0</v>
      </c>
      <c r="Q42" s="268">
        <v>39</v>
      </c>
      <c r="R42" s="272">
        <v>33</v>
      </c>
      <c r="S42" s="271" t="s">
        <v>352</v>
      </c>
      <c r="T42" s="271">
        <v>15</v>
      </c>
      <c r="U42" s="278">
        <v>-5</v>
      </c>
    </row>
    <row r="43" spans="1:21" ht="19.5" thickBot="1">
      <c r="A43" s="242"/>
      <c r="B43" s="254" t="str">
        <f>CONCATENATE('Poule D'!A15,"_",'Poule D'!B15)</f>
        <v>D40__</v>
      </c>
      <c r="C43" s="255">
        <f>'Poule D'!$F$15</f>
        <v>0</v>
      </c>
      <c r="D43" s="255">
        <f>'Poule D'!$G$15</f>
        <v>0</v>
      </c>
      <c r="E43" s="256">
        <f>'Poule D'!$H15</f>
        <v>0</v>
      </c>
      <c r="F43"/>
      <c r="G43"/>
      <c r="H43" s="236">
        <f t="shared" si="0"/>
        <v>28.000443000000001</v>
      </c>
      <c r="I43" s="268">
        <v>40</v>
      </c>
      <c r="J43" s="263">
        <f>IF(B43="","",SMALL(H$4:H$60,ROWS(M$4:M43)))</f>
        <v>28.000420999999999</v>
      </c>
      <c r="K43" s="305">
        <f>IF(J43="","",IF(AND(M42=M43,N42=N43,O42=O43),K42,K$4+39))</f>
        <v>27</v>
      </c>
      <c r="L43" s="282" t="str">
        <f t="shared" si="1"/>
        <v>D38__</v>
      </c>
      <c r="M43" s="282">
        <f t="shared" si="2"/>
        <v>0</v>
      </c>
      <c r="N43" s="283">
        <f t="shared" si="3"/>
        <v>0</v>
      </c>
      <c r="O43" s="285">
        <f t="shared" si="4"/>
        <v>0</v>
      </c>
      <c r="Q43" s="268">
        <v>40</v>
      </c>
      <c r="R43" s="272">
        <v>34</v>
      </c>
      <c r="S43" s="271" t="s">
        <v>389</v>
      </c>
      <c r="T43" s="271">
        <v>15</v>
      </c>
      <c r="U43" s="278">
        <v>-7</v>
      </c>
    </row>
    <row r="44" spans="1:21" ht="19.5" thickBot="1">
      <c r="A44" s="262" t="s">
        <v>341</v>
      </c>
      <c r="B44" s="249" t="str">
        <f>CONCATENATE('Poule E'!A6,"_",'Poule E'!B6)</f>
        <v>E41_Pierre_DEBEAUX</v>
      </c>
      <c r="C44" s="250">
        <f>'Poule E'!$F$6</f>
        <v>3</v>
      </c>
      <c r="D44" s="250">
        <f>'Poule E'!$G$6</f>
        <v>8</v>
      </c>
      <c r="E44" s="241">
        <f>'Poule E'!$H6</f>
        <v>14</v>
      </c>
      <c r="F44"/>
      <c r="G44"/>
      <c r="H44" s="236">
        <f t="shared" si="0"/>
        <v>3.9064540000000001</v>
      </c>
      <c r="I44" s="268">
        <v>41</v>
      </c>
      <c r="J44" s="263">
        <f>IF(B44="","",SMALL(H$4:H$60,ROWS(M$4:M44)))</f>
        <v>28.000432</v>
      </c>
      <c r="K44" s="305">
        <f>IF(J44="","",IF(AND(M43=M44,N43=N44,O43=O44),K43,K$4+40))</f>
        <v>27</v>
      </c>
      <c r="L44" s="282" t="str">
        <f t="shared" si="1"/>
        <v>D39__</v>
      </c>
      <c r="M44" s="282">
        <f t="shared" si="2"/>
        <v>0</v>
      </c>
      <c r="N44" s="283">
        <f t="shared" si="3"/>
        <v>0</v>
      </c>
      <c r="O44" s="285">
        <f t="shared" si="4"/>
        <v>0</v>
      </c>
      <c r="Q44" s="268">
        <v>41</v>
      </c>
      <c r="R44" s="272">
        <v>35</v>
      </c>
      <c r="S44" s="271" t="s">
        <v>386</v>
      </c>
      <c r="T44" s="271">
        <v>15</v>
      </c>
      <c r="U44" s="278">
        <v>-16</v>
      </c>
    </row>
    <row r="45" spans="1:21" ht="18.75">
      <c r="A45" s="242"/>
      <c r="B45" s="251" t="str">
        <f>CONCATENATE('Poule E'!A7,"_",'Poule E'!B7)</f>
        <v>E42_ALAIN_PENEL</v>
      </c>
      <c r="C45" s="252">
        <f>'Poule E'!$F$7</f>
        <v>1</v>
      </c>
      <c r="D45" s="252">
        <f>'Poule E'!$G$7</f>
        <v>-8</v>
      </c>
      <c r="E45" s="253">
        <f>'Poule E'!$H7</f>
        <v>6</v>
      </c>
      <c r="F45"/>
      <c r="G45"/>
      <c r="H45" s="236">
        <f t="shared" si="0"/>
        <v>7.074465</v>
      </c>
      <c r="I45" s="268">
        <v>42</v>
      </c>
      <c r="J45" s="263">
        <f>IF(B45="","",SMALL(H$4:H$60,ROWS(M$4:M45)))</f>
        <v>28.000443000000001</v>
      </c>
      <c r="K45" s="305">
        <f>IF(J45="","",IF(AND(M44=M45,N44=N45,O44=O45),K44,K$4+41))</f>
        <v>27</v>
      </c>
      <c r="L45" s="282" t="str">
        <f t="shared" si="1"/>
        <v>D40__</v>
      </c>
      <c r="M45" s="282">
        <f t="shared" si="2"/>
        <v>0</v>
      </c>
      <c r="N45" s="283">
        <f t="shared" si="3"/>
        <v>0</v>
      </c>
      <c r="O45" s="285">
        <f t="shared" si="4"/>
        <v>0</v>
      </c>
      <c r="Q45" s="268">
        <v>42</v>
      </c>
      <c r="R45" s="272">
        <v>36</v>
      </c>
      <c r="S45" s="271" t="s">
        <v>385</v>
      </c>
      <c r="T45" s="271">
        <v>15</v>
      </c>
      <c r="U45" s="278">
        <v>-18</v>
      </c>
    </row>
    <row r="46" spans="1:21" ht="18.75">
      <c r="A46" s="242"/>
      <c r="B46" s="251" t="str">
        <f>CONCATENATE('Poule E'!A8,"_",'Poule E'!B8)</f>
        <v>E43__</v>
      </c>
      <c r="C46" s="252">
        <f>'Poule E'!$F$8</f>
        <v>0</v>
      </c>
      <c r="D46" s="252">
        <f>'Poule E'!$G$8</f>
        <v>0</v>
      </c>
      <c r="E46" s="253">
        <f>'Poule E'!$H8</f>
        <v>0</v>
      </c>
      <c r="F46"/>
      <c r="G46"/>
      <c r="H46" s="236">
        <f t="shared" si="0"/>
        <v>28.000476000000003</v>
      </c>
      <c r="I46" s="268">
        <v>43</v>
      </c>
      <c r="J46" s="263">
        <f>IF(B46="","",SMALL(H$4:H$60,ROWS(M$4:M46)))</f>
        <v>28.000476000000003</v>
      </c>
      <c r="K46" s="305">
        <f>IF(J46="","",IF(AND(M45=M46,N45=N46,O45=O46),K45,K$4+42))</f>
        <v>27</v>
      </c>
      <c r="L46" s="282" t="str">
        <f t="shared" si="1"/>
        <v>E43__</v>
      </c>
      <c r="M46" s="282">
        <f t="shared" si="2"/>
        <v>0</v>
      </c>
      <c r="N46" s="283">
        <f t="shared" si="3"/>
        <v>0</v>
      </c>
      <c r="O46" s="285">
        <f t="shared" si="4"/>
        <v>0</v>
      </c>
      <c r="Q46" s="268">
        <v>43</v>
      </c>
      <c r="R46" s="272">
        <v>36</v>
      </c>
      <c r="S46" s="271" t="s">
        <v>367</v>
      </c>
      <c r="T46" s="271">
        <v>15</v>
      </c>
      <c r="U46" s="278">
        <v>-18</v>
      </c>
    </row>
    <row r="47" spans="1:21" ht="18.75">
      <c r="A47" s="242"/>
      <c r="B47" s="251" t="str">
        <f>CONCATENATE('Poule E'!A9,"_",'Poule E'!B9)</f>
        <v>E44__</v>
      </c>
      <c r="C47" s="252">
        <f>'Poule E'!$F$9</f>
        <v>0</v>
      </c>
      <c r="D47" s="252">
        <f>'Poule E'!$G$9</f>
        <v>0</v>
      </c>
      <c r="E47" s="253">
        <f>'Poule E'!$H9</f>
        <v>0</v>
      </c>
      <c r="F47"/>
      <c r="G47"/>
      <c r="H47" s="236">
        <f t="shared" si="0"/>
        <v>28.000487</v>
      </c>
      <c r="I47" s="268">
        <v>44</v>
      </c>
      <c r="J47" s="263">
        <f>IF(B47="","",SMALL(H$4:H$60,ROWS(M$4:M47)))</f>
        <v>28.000487</v>
      </c>
      <c r="K47" s="305">
        <f>IF(J47="","",IF(AND(M46=M47,N46=N47,O46=O47),K46,K$4+43))</f>
        <v>27</v>
      </c>
      <c r="L47" s="282" t="str">
        <f t="shared" si="1"/>
        <v>E44__</v>
      </c>
      <c r="M47" s="282">
        <f t="shared" si="2"/>
        <v>0</v>
      </c>
      <c r="N47" s="283">
        <f t="shared" si="3"/>
        <v>0</v>
      </c>
      <c r="O47" s="285">
        <f t="shared" si="4"/>
        <v>0</v>
      </c>
      <c r="Q47" s="268">
        <v>44</v>
      </c>
      <c r="R47" s="272">
        <v>37</v>
      </c>
      <c r="S47" s="271" t="s">
        <v>378</v>
      </c>
      <c r="T47" s="271">
        <v>15</v>
      </c>
      <c r="U47" s="278">
        <v>-21</v>
      </c>
    </row>
    <row r="48" spans="1:21" ht="18.75">
      <c r="A48" s="242"/>
      <c r="B48" s="251" t="str">
        <f>CONCATENATE('Poule E'!A10,"_",'Poule E'!B10)</f>
        <v>E45__</v>
      </c>
      <c r="C48" s="252">
        <f>'Poule E'!$F$10</f>
        <v>0</v>
      </c>
      <c r="D48" s="252">
        <f>'Poule E'!$G$10</f>
        <v>0</v>
      </c>
      <c r="E48" s="253">
        <f>'Poule E'!$H10</f>
        <v>0</v>
      </c>
      <c r="F48"/>
      <c r="G48"/>
      <c r="H48" s="236">
        <f t="shared" si="0"/>
        <v>28.000498</v>
      </c>
      <c r="I48" s="268">
        <v>45</v>
      </c>
      <c r="J48" s="263">
        <f>IF(B48="","",SMALL(H$4:H$60,ROWS(M$4:M48)))</f>
        <v>28.000498</v>
      </c>
      <c r="K48" s="305">
        <f>IF(J48="","",IF(AND(M47=M48,N47=N48,O47=O48),K47,K$4+44))</f>
        <v>27</v>
      </c>
      <c r="L48" s="282" t="str">
        <f t="shared" si="1"/>
        <v>E45__</v>
      </c>
      <c r="M48" s="282">
        <f t="shared" si="2"/>
        <v>0</v>
      </c>
      <c r="N48" s="283">
        <f t="shared" si="3"/>
        <v>0</v>
      </c>
      <c r="O48" s="285">
        <f t="shared" si="4"/>
        <v>0</v>
      </c>
      <c r="Q48" s="268">
        <v>45</v>
      </c>
      <c r="R48" s="272">
        <v>38</v>
      </c>
      <c r="S48" s="271" t="s">
        <v>357</v>
      </c>
      <c r="T48" s="271">
        <v>15</v>
      </c>
      <c r="U48" s="278">
        <v>-23</v>
      </c>
    </row>
    <row r="49" spans="1:21" ht="18.75">
      <c r="A49" s="242"/>
      <c r="B49" s="251" t="str">
        <f>CONCATENATE('Poule E'!A11,"_",'Poule E'!B11)</f>
        <v>E46__</v>
      </c>
      <c r="C49" s="252">
        <f>'Poule E'!$F$11</f>
        <v>0</v>
      </c>
      <c r="D49" s="252">
        <f>'Poule E'!$G$11</f>
        <v>0</v>
      </c>
      <c r="E49" s="253">
        <f>'Poule E'!$H11</f>
        <v>0</v>
      </c>
      <c r="F49"/>
      <c r="G49"/>
      <c r="H49" s="236">
        <f t="shared" si="0"/>
        <v>28.000509000000001</v>
      </c>
      <c r="I49" s="268">
        <v>46</v>
      </c>
      <c r="J49" s="263">
        <f>IF(B49="","",SMALL(H$4:H$60,ROWS(M$4:M49)))</f>
        <v>28.000509000000001</v>
      </c>
      <c r="K49" s="305">
        <f>IF(J49="","",IF(AND(M48=M49,N48=N49,O48=O49),K48,K$4+45))</f>
        <v>27</v>
      </c>
      <c r="L49" s="282" t="str">
        <f t="shared" si="1"/>
        <v>E46__</v>
      </c>
      <c r="M49" s="282">
        <f t="shared" si="2"/>
        <v>0</v>
      </c>
      <c r="N49" s="283">
        <f t="shared" si="3"/>
        <v>0</v>
      </c>
      <c r="O49" s="285">
        <f t="shared" si="4"/>
        <v>0</v>
      </c>
      <c r="Q49" s="268">
        <v>46</v>
      </c>
      <c r="R49" s="272">
        <v>39</v>
      </c>
      <c r="S49" s="271" t="s">
        <v>392</v>
      </c>
      <c r="T49" s="271">
        <v>13</v>
      </c>
      <c r="U49" s="278">
        <v>-2</v>
      </c>
    </row>
    <row r="50" spans="1:21" ht="18.75">
      <c r="A50" s="242"/>
      <c r="B50" s="251" t="str">
        <f>CONCATENATE('Poule E'!A12,"_",'Poule E'!B12)</f>
        <v>E47__</v>
      </c>
      <c r="C50" s="252">
        <f>'Poule E'!$F$12</f>
        <v>0</v>
      </c>
      <c r="D50" s="252">
        <f>'Poule E'!$G$12</f>
        <v>0</v>
      </c>
      <c r="E50" s="253">
        <f>'Poule E'!$H12</f>
        <v>0</v>
      </c>
      <c r="F50"/>
      <c r="G50"/>
      <c r="H50" s="236">
        <f t="shared" si="0"/>
        <v>28.000520000000002</v>
      </c>
      <c r="I50" s="268">
        <v>47</v>
      </c>
      <c r="J50" s="263">
        <f>IF(B50="","",SMALL(H$4:H$60,ROWS(M$4:M50)))</f>
        <v>28.000520000000002</v>
      </c>
      <c r="K50" s="305">
        <f>IF(J50="","",IF(AND(M49=M50,N49=N50,O49=O50),K49,K$4+46))</f>
        <v>27</v>
      </c>
      <c r="L50" s="282" t="str">
        <f t="shared" si="1"/>
        <v>E47__</v>
      </c>
      <c r="M50" s="282">
        <f t="shared" si="2"/>
        <v>0</v>
      </c>
      <c r="N50" s="283">
        <f t="shared" si="3"/>
        <v>0</v>
      </c>
      <c r="O50" s="285">
        <f t="shared" si="4"/>
        <v>0</v>
      </c>
      <c r="Q50" s="268">
        <v>47</v>
      </c>
      <c r="R50" s="272">
        <v>40</v>
      </c>
      <c r="S50" s="271" t="s">
        <v>362</v>
      </c>
      <c r="T50" s="271">
        <v>13</v>
      </c>
      <c r="U50" s="278">
        <v>-30</v>
      </c>
    </row>
    <row r="51" spans="1:21" s="231" customFormat="1" ht="18.75">
      <c r="A51" s="242"/>
      <c r="B51" s="251" t="str">
        <f>CONCATENATE('Poule E'!A13,"_",'Poule E'!B13)</f>
        <v>E48__</v>
      </c>
      <c r="C51" s="252">
        <f>'Poule E'!$F$13</f>
        <v>0</v>
      </c>
      <c r="D51" s="252">
        <f>'Poule E'!$G$13</f>
        <v>0</v>
      </c>
      <c r="E51" s="253">
        <f>'Poule E'!$H13</f>
        <v>0</v>
      </c>
      <c r="F51"/>
      <c r="G51"/>
      <c r="H51" s="236">
        <f t="shared" si="0"/>
        <v>28.000530999999999</v>
      </c>
      <c r="I51" s="268">
        <v>48</v>
      </c>
      <c r="J51" s="263">
        <f>IF(B51="","",SMALL(H$4:H$60,ROWS(M$4:M51)))</f>
        <v>28.000530999999999</v>
      </c>
      <c r="K51" s="305">
        <f>IF(J51="","",IF(AND(M50=M51,N50=N51,O50=O51),K50,K$4+47))</f>
        <v>27</v>
      </c>
      <c r="L51" s="282" t="str">
        <f t="shared" si="1"/>
        <v>E48__</v>
      </c>
      <c r="M51" s="282">
        <f t="shared" si="2"/>
        <v>0</v>
      </c>
      <c r="N51" s="283">
        <f t="shared" si="3"/>
        <v>0</v>
      </c>
      <c r="O51" s="285">
        <f t="shared" si="4"/>
        <v>0</v>
      </c>
      <c r="Q51" s="268">
        <v>48</v>
      </c>
      <c r="R51" s="272">
        <v>41</v>
      </c>
      <c r="S51" s="271" t="s">
        <v>361</v>
      </c>
      <c r="T51" s="271">
        <v>13</v>
      </c>
      <c r="U51" s="278">
        <v>-31</v>
      </c>
    </row>
    <row r="52" spans="1:21" ht="18.75">
      <c r="A52" s="242"/>
      <c r="B52" s="251" t="str">
        <f>CONCATENATE('Poule E'!A14,"_",'Poule E'!B14)</f>
        <v>E49__</v>
      </c>
      <c r="C52" s="252">
        <f>'Poule E'!$F$14</f>
        <v>0</v>
      </c>
      <c r="D52" s="252">
        <f>'Poule E'!$G$14</f>
        <v>0</v>
      </c>
      <c r="E52" s="253">
        <f>'Poule E'!$H14</f>
        <v>0</v>
      </c>
      <c r="F52"/>
      <c r="G52"/>
      <c r="H52" s="236">
        <f t="shared" si="0"/>
        <v>28.000541999999999</v>
      </c>
      <c r="I52" s="268">
        <v>49</v>
      </c>
      <c r="J52" s="263">
        <f>IF(B52="","",SMALL(H$4:H$60,ROWS(M$4:M52)))</f>
        <v>28.000541999999999</v>
      </c>
      <c r="K52" s="305">
        <f>IF(J52="","",IF(AND(M51=M52,N51=N52,O51=O52),K51,K$4+48))</f>
        <v>27</v>
      </c>
      <c r="L52" s="282" t="str">
        <f t="shared" si="1"/>
        <v>E49__</v>
      </c>
      <c r="M52" s="282">
        <f t="shared" si="2"/>
        <v>0</v>
      </c>
      <c r="N52" s="283">
        <f t="shared" si="3"/>
        <v>0</v>
      </c>
      <c r="O52" s="285">
        <f t="shared" si="4"/>
        <v>0</v>
      </c>
      <c r="Q52" s="268">
        <v>49</v>
      </c>
      <c r="R52" s="272">
        <v>42</v>
      </c>
      <c r="S52" s="271" t="s">
        <v>391</v>
      </c>
      <c r="T52" s="271">
        <v>13</v>
      </c>
      <c r="U52" s="278">
        <v>-37</v>
      </c>
    </row>
    <row r="53" spans="1:21" ht="19.5" thickBot="1">
      <c r="A53" s="242"/>
      <c r="B53" s="254" t="str">
        <f>CONCATENATE('Poule E'!A15,"_",'Poule E'!B15)</f>
        <v>E50__</v>
      </c>
      <c r="C53" s="255">
        <f>'Poule E'!$F$15</f>
        <v>0</v>
      </c>
      <c r="D53" s="255">
        <f>'Poule E'!$G$15</f>
        <v>0</v>
      </c>
      <c r="E53" s="256">
        <f>'Poule E'!$H15</f>
        <v>0</v>
      </c>
      <c r="F53"/>
      <c r="G53"/>
      <c r="H53" s="236">
        <f t="shared" si="0"/>
        <v>28.000553</v>
      </c>
      <c r="I53" s="269">
        <v>50</v>
      </c>
      <c r="J53" s="263">
        <f>IF(B53="","",SMALL(H$4:H$60,ROWS(M$4:M53)))</f>
        <v>28.000553</v>
      </c>
      <c r="K53" s="305">
        <f>IF(J53="","",IF(AND(M52=M53,N52=N53,O52=O53),K52,K$4+49))</f>
        <v>27</v>
      </c>
      <c r="L53" s="286" t="str">
        <f t="shared" si="1"/>
        <v>E50__</v>
      </c>
      <c r="M53" s="286">
        <f t="shared" si="2"/>
        <v>0</v>
      </c>
      <c r="N53" s="286">
        <f t="shared" si="3"/>
        <v>0</v>
      </c>
      <c r="O53" s="287">
        <f t="shared" si="4"/>
        <v>0</v>
      </c>
      <c r="Q53" s="269">
        <v>50</v>
      </c>
      <c r="R53" s="275">
        <v>43</v>
      </c>
      <c r="S53" s="279" t="s">
        <v>368</v>
      </c>
      <c r="T53" s="279">
        <v>13</v>
      </c>
      <c r="U53" s="280">
        <v>-39</v>
      </c>
    </row>
    <row r="54" spans="1:21">
      <c r="C54" s="227">
        <f>SUM(C4:C53)</f>
        <v>84</v>
      </c>
      <c r="D54" s="227">
        <f>SUM(D4:D53)</f>
        <v>0</v>
      </c>
      <c r="E54" s="26">
        <f>SUM(E4:E53)</f>
        <v>288</v>
      </c>
      <c r="H54" s="236" t="str">
        <f t="shared" ref="H54" si="5">IF(OR(B54="",C54="",D54=""),"",RANK(C54,$C$4:$C$60)+SUM(-D54/100)-(+E54/1000)+COUNTIF(B$4:B$60,"&lt;="&amp;B54)/10000+ROW()/100000)</f>
        <v/>
      </c>
      <c r="M54" s="227">
        <f>SUM(M4:M53)</f>
        <v>84</v>
      </c>
      <c r="N54" s="227">
        <f>SUM(N4:N53)</f>
        <v>0</v>
      </c>
      <c r="O54" s="227">
        <f>SUM(O4:O53)</f>
        <v>288</v>
      </c>
      <c r="T54" s="227">
        <v>900</v>
      </c>
      <c r="U54" s="227">
        <v>0</v>
      </c>
    </row>
    <row r="57" spans="1:21">
      <c r="M57"/>
      <c r="N57"/>
    </row>
    <row r="58" spans="1:21">
      <c r="M58"/>
      <c r="N58"/>
    </row>
    <row r="59" spans="1:21">
      <c r="M59"/>
      <c r="N59"/>
    </row>
    <row r="60" spans="1:21">
      <c r="M60"/>
      <c r="N60"/>
    </row>
    <row r="61" spans="1:21">
      <c r="M61"/>
      <c r="N61"/>
    </row>
    <row r="62" spans="1:21">
      <c r="M62"/>
      <c r="N62"/>
    </row>
  </sheetData>
  <sheetProtection password="CFC3" sheet="1" objects="1" scenarios="1" formatCells="0" formatColumns="0" formatRows="0" insertColumns="0" insertRows="0" insertHyperlinks="0" deleteColumns="0" deleteRows="0" sort="0"/>
  <conditionalFormatting sqref="K4:K53">
    <cfRule type="duplicateValues" dxfId="2" priority="8"/>
  </conditionalFormatting>
  <conditionalFormatting sqref="K4">
    <cfRule type="duplicateValues" dxfId="1" priority="7"/>
  </conditionalFormatting>
  <conditionalFormatting sqref="M50:M53">
    <cfRule type="cellIs" dxfId="0" priority="3" operator="equal">
      <formula>$N$50</formula>
    </cfRule>
  </conditionalFormatting>
  <pageMargins left="0.3" right="0.33" top="0.22" bottom="0.32" header="0.12" footer="0.2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78"/>
  <sheetViews>
    <sheetView view="pageBreakPreview" zoomScaleNormal="100" workbookViewId="0">
      <selection activeCell="P64" sqref="P64"/>
    </sheetView>
  </sheetViews>
  <sheetFormatPr baseColWidth="10" defaultRowHeight="15" customHeight="1"/>
  <sheetData>
    <row r="1" spans="2:10" ht="15" customHeight="1" thickBot="1"/>
    <row r="2" spans="2:10" ht="15" customHeight="1" thickBot="1">
      <c r="D2" s="1" t="s">
        <v>57</v>
      </c>
      <c r="E2" s="2"/>
      <c r="F2" s="2"/>
      <c r="G2" s="3"/>
    </row>
    <row r="3" spans="2:10" ht="15" customHeight="1" thickBot="1"/>
    <row r="4" spans="2:10" ht="15" customHeight="1" thickBot="1">
      <c r="E4" s="11" t="s">
        <v>58</v>
      </c>
      <c r="G4" s="4" t="s">
        <v>88</v>
      </c>
    </row>
    <row r="5" spans="2:10" ht="15" customHeight="1" thickBot="1"/>
    <row r="6" spans="2:10" ht="15" customHeight="1" thickBot="1">
      <c r="B6" s="4" t="s">
        <v>32</v>
      </c>
      <c r="C6" s="12"/>
      <c r="D6" s="6" t="s">
        <v>33</v>
      </c>
      <c r="E6" s="12"/>
      <c r="F6" s="4" t="s">
        <v>39</v>
      </c>
      <c r="G6" s="12"/>
      <c r="H6" s="4" t="s">
        <v>46</v>
      </c>
      <c r="I6" s="12"/>
      <c r="J6" s="4" t="s">
        <v>51</v>
      </c>
    </row>
    <row r="7" spans="2:10" ht="15" customHeight="1">
      <c r="B7" s="7" t="s">
        <v>27</v>
      </c>
      <c r="C7" s="10"/>
      <c r="D7" s="7" t="s">
        <v>34</v>
      </c>
      <c r="E7" s="10"/>
      <c r="F7" s="7" t="s">
        <v>40</v>
      </c>
      <c r="G7" s="10"/>
      <c r="H7" s="7" t="s">
        <v>47</v>
      </c>
      <c r="I7" s="10"/>
      <c r="J7" s="7" t="s">
        <v>52</v>
      </c>
    </row>
    <row r="8" spans="2:10" ht="15" customHeight="1">
      <c r="B8" s="8" t="s">
        <v>28</v>
      </c>
      <c r="C8" s="10"/>
      <c r="D8" s="8" t="s">
        <v>35</v>
      </c>
      <c r="E8" s="10"/>
      <c r="F8" s="8" t="s">
        <v>41</v>
      </c>
      <c r="G8" s="10"/>
      <c r="H8" s="8" t="s">
        <v>48</v>
      </c>
      <c r="I8" s="10"/>
      <c r="J8" s="8" t="s">
        <v>53</v>
      </c>
    </row>
    <row r="9" spans="2:10" ht="15" customHeight="1">
      <c r="B9" s="8" t="s">
        <v>29</v>
      </c>
      <c r="C9" s="10"/>
      <c r="D9" s="8" t="s">
        <v>38</v>
      </c>
      <c r="E9" s="10"/>
      <c r="F9" s="8" t="s">
        <v>42</v>
      </c>
      <c r="G9" s="10"/>
      <c r="H9" s="8" t="s">
        <v>49</v>
      </c>
      <c r="I9" s="10"/>
      <c r="J9" s="8" t="s">
        <v>54</v>
      </c>
    </row>
    <row r="10" spans="2:10" ht="15" customHeight="1">
      <c r="B10" s="8" t="s">
        <v>30</v>
      </c>
      <c r="C10" s="10"/>
      <c r="D10" s="8" t="s">
        <v>37</v>
      </c>
      <c r="E10" s="10"/>
      <c r="F10" s="8" t="s">
        <v>44</v>
      </c>
      <c r="G10" s="10"/>
      <c r="H10" s="8" t="s">
        <v>43</v>
      </c>
      <c r="I10" s="10"/>
      <c r="J10" s="8" t="s">
        <v>55</v>
      </c>
    </row>
    <row r="11" spans="2:10" ht="15" customHeight="1" thickBot="1">
      <c r="B11" s="9" t="s">
        <v>31</v>
      </c>
      <c r="C11" s="10"/>
      <c r="D11" s="9" t="s">
        <v>36</v>
      </c>
      <c r="E11" s="10"/>
      <c r="F11" s="9" t="s">
        <v>45</v>
      </c>
      <c r="G11" s="10"/>
      <c r="H11" s="9" t="s">
        <v>50</v>
      </c>
      <c r="I11" s="10"/>
      <c r="J11" s="9" t="s">
        <v>56</v>
      </c>
    </row>
    <row r="13" spans="2:10" ht="15" customHeight="1" thickBot="1"/>
    <row r="14" spans="2:10" ht="15" customHeight="1" thickBot="1">
      <c r="B14" s="4" t="s">
        <v>59</v>
      </c>
      <c r="C14" s="12"/>
      <c r="D14" s="4" t="s">
        <v>60</v>
      </c>
      <c r="E14" s="12"/>
      <c r="F14" s="4" t="s">
        <v>61</v>
      </c>
      <c r="G14" s="12"/>
      <c r="H14" s="4" t="s">
        <v>62</v>
      </c>
    </row>
    <row r="15" spans="2:10" ht="15" customHeight="1">
      <c r="B15" s="7" t="s">
        <v>63</v>
      </c>
      <c r="C15" s="10"/>
      <c r="D15" s="7" t="s">
        <v>68</v>
      </c>
      <c r="E15" s="10"/>
      <c r="F15" s="7" t="s">
        <v>71</v>
      </c>
      <c r="G15" s="10"/>
      <c r="H15" s="7" t="s">
        <v>75</v>
      </c>
    </row>
    <row r="16" spans="2:10" ht="15" customHeight="1">
      <c r="B16" s="8" t="s">
        <v>64</v>
      </c>
      <c r="C16" s="10"/>
      <c r="D16" s="8" t="s">
        <v>69</v>
      </c>
      <c r="E16" s="10"/>
      <c r="F16" s="8" t="s">
        <v>72</v>
      </c>
      <c r="G16" s="10"/>
      <c r="H16" s="8" t="s">
        <v>81</v>
      </c>
    </row>
    <row r="17" spans="1:11" ht="15" customHeight="1">
      <c r="B17" s="8" t="s">
        <v>66</v>
      </c>
      <c r="C17" s="10"/>
      <c r="D17" s="8" t="s">
        <v>70</v>
      </c>
      <c r="E17" s="10"/>
      <c r="F17" s="8" t="s">
        <v>73</v>
      </c>
      <c r="G17" s="10"/>
      <c r="H17" s="8" t="s">
        <v>76</v>
      </c>
    </row>
    <row r="18" spans="1:11" ht="15" customHeight="1">
      <c r="B18" s="8" t="s">
        <v>65</v>
      </c>
      <c r="C18" s="10"/>
      <c r="D18" s="8" t="s">
        <v>78</v>
      </c>
      <c r="E18" s="10"/>
      <c r="F18" s="8" t="s">
        <v>74</v>
      </c>
      <c r="G18" s="10"/>
      <c r="H18" s="8" t="s">
        <v>82</v>
      </c>
    </row>
    <row r="19" spans="1:11" ht="15" customHeight="1" thickBot="1">
      <c r="B19" s="9" t="s">
        <v>67</v>
      </c>
      <c r="C19" s="10"/>
      <c r="D19" s="9" t="s">
        <v>79</v>
      </c>
      <c r="E19" s="10"/>
      <c r="F19" s="9" t="s">
        <v>80</v>
      </c>
      <c r="G19" s="10"/>
      <c r="H19" s="9" t="s">
        <v>77</v>
      </c>
    </row>
    <row r="21" spans="1:11" ht="15" customHeight="1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5" customHeight="1" thickBot="1"/>
    <row r="23" spans="1:11" ht="15" customHeight="1" thickBot="1">
      <c r="E23" s="11" t="s">
        <v>83</v>
      </c>
      <c r="G23" s="4" t="s">
        <v>89</v>
      </c>
    </row>
    <row r="24" spans="1:11" ht="15" customHeight="1" thickBot="1"/>
    <row r="25" spans="1:11" ht="15" customHeight="1" thickBot="1">
      <c r="B25" s="4" t="s">
        <v>32</v>
      </c>
      <c r="C25" s="12"/>
      <c r="D25" s="6" t="s">
        <v>33</v>
      </c>
      <c r="E25" s="12"/>
      <c r="F25" s="4" t="s">
        <v>39</v>
      </c>
      <c r="G25" s="12"/>
      <c r="H25" s="4" t="s">
        <v>46</v>
      </c>
      <c r="I25" s="12"/>
      <c r="J25" s="4" t="s">
        <v>51</v>
      </c>
    </row>
    <row r="26" spans="1:11" ht="15" customHeight="1">
      <c r="B26" s="7" t="s">
        <v>84</v>
      </c>
      <c r="C26" s="10"/>
      <c r="D26" s="7" t="s">
        <v>91</v>
      </c>
      <c r="E26" s="10"/>
      <c r="F26" s="7" t="s">
        <v>96</v>
      </c>
      <c r="G26" s="10"/>
      <c r="H26" s="7" t="s">
        <v>101</v>
      </c>
      <c r="I26" s="10"/>
      <c r="J26" s="7" t="s">
        <v>105</v>
      </c>
    </row>
    <row r="27" spans="1:11" ht="15" customHeight="1">
      <c r="B27" s="8" t="s">
        <v>85</v>
      </c>
      <c r="C27" s="10"/>
      <c r="D27" s="8" t="s">
        <v>92</v>
      </c>
      <c r="E27" s="10"/>
      <c r="F27" s="8" t="s">
        <v>97</v>
      </c>
      <c r="G27" s="10"/>
      <c r="H27" s="8" t="s">
        <v>102</v>
      </c>
      <c r="I27" s="10"/>
      <c r="J27" s="8" t="s">
        <v>106</v>
      </c>
    </row>
    <row r="28" spans="1:11" ht="15" customHeight="1">
      <c r="B28" s="8" t="s">
        <v>86</v>
      </c>
      <c r="C28" s="10"/>
      <c r="D28" s="8" t="s">
        <v>93</v>
      </c>
      <c r="E28" s="10"/>
      <c r="F28" s="8" t="s">
        <v>98</v>
      </c>
      <c r="G28" s="10"/>
      <c r="H28" s="8" t="s">
        <v>103</v>
      </c>
      <c r="I28" s="10"/>
      <c r="J28" s="8" t="s">
        <v>107</v>
      </c>
    </row>
    <row r="29" spans="1:11" ht="15" customHeight="1">
      <c r="B29" s="8" t="s">
        <v>87</v>
      </c>
      <c r="C29" s="10"/>
      <c r="D29" s="8" t="s">
        <v>94</v>
      </c>
      <c r="E29" s="10"/>
      <c r="F29" s="8" t="s">
        <v>99</v>
      </c>
      <c r="G29" s="10"/>
      <c r="H29" s="8" t="s">
        <v>130</v>
      </c>
      <c r="I29" s="10"/>
      <c r="J29" s="8" t="s">
        <v>108</v>
      </c>
    </row>
    <row r="30" spans="1:11" ht="15" customHeight="1" thickBot="1">
      <c r="B30" s="9" t="s">
        <v>90</v>
      </c>
      <c r="C30" s="10"/>
      <c r="D30" s="9" t="s">
        <v>95</v>
      </c>
      <c r="E30" s="10"/>
      <c r="F30" s="9" t="s">
        <v>100</v>
      </c>
      <c r="G30" s="10"/>
      <c r="H30" s="9" t="s">
        <v>104</v>
      </c>
      <c r="I30" s="10"/>
      <c r="J30" s="9" t="s">
        <v>109</v>
      </c>
    </row>
    <row r="32" spans="1:11" ht="15" customHeight="1" thickBot="1"/>
    <row r="33" spans="1:11" ht="15" customHeight="1" thickBot="1">
      <c r="B33" s="4" t="s">
        <v>59</v>
      </c>
      <c r="C33" s="12"/>
      <c r="D33" s="4" t="s">
        <v>60</v>
      </c>
      <c r="E33" s="12"/>
      <c r="F33" s="4" t="s">
        <v>61</v>
      </c>
      <c r="G33" s="12"/>
      <c r="H33" s="4" t="s">
        <v>62</v>
      </c>
    </row>
    <row r="34" spans="1:11" ht="15" customHeight="1">
      <c r="B34" s="7" t="s">
        <v>110</v>
      </c>
      <c r="C34" s="10"/>
      <c r="D34" s="7" t="s">
        <v>115</v>
      </c>
      <c r="E34" s="10"/>
      <c r="F34" s="7" t="s">
        <v>120</v>
      </c>
      <c r="G34" s="10"/>
      <c r="H34" s="7" t="s">
        <v>125</v>
      </c>
    </row>
    <row r="35" spans="1:11" ht="15" customHeight="1">
      <c r="B35" s="8" t="s">
        <v>111</v>
      </c>
      <c r="C35" s="10"/>
      <c r="D35" s="8" t="s">
        <v>116</v>
      </c>
      <c r="E35" s="10"/>
      <c r="F35" s="8" t="s">
        <v>121</v>
      </c>
      <c r="G35" s="10"/>
      <c r="H35" s="8" t="s">
        <v>126</v>
      </c>
    </row>
    <row r="36" spans="1:11" ht="15" customHeight="1">
      <c r="B36" s="8" t="s">
        <v>112</v>
      </c>
      <c r="C36" s="10"/>
      <c r="D36" s="8" t="s">
        <v>117</v>
      </c>
      <c r="E36" s="10"/>
      <c r="F36" s="8" t="s">
        <v>122</v>
      </c>
      <c r="G36" s="10"/>
      <c r="H36" s="8" t="s">
        <v>127</v>
      </c>
    </row>
    <row r="37" spans="1:11" ht="15" customHeight="1">
      <c r="B37" s="8" t="s">
        <v>113</v>
      </c>
      <c r="C37" s="10"/>
      <c r="D37" s="8" t="s">
        <v>118</v>
      </c>
      <c r="E37" s="10"/>
      <c r="F37" s="8" t="s">
        <v>123</v>
      </c>
      <c r="G37" s="10"/>
      <c r="H37" s="8" t="s">
        <v>128</v>
      </c>
    </row>
    <row r="38" spans="1:11" ht="15" customHeight="1" thickBot="1">
      <c r="B38" s="9" t="s">
        <v>114</v>
      </c>
      <c r="C38" s="10"/>
      <c r="D38" s="9" t="s">
        <v>119</v>
      </c>
      <c r="E38" s="10"/>
      <c r="F38" s="9" t="s">
        <v>124</v>
      </c>
      <c r="G38" s="10"/>
      <c r="H38" s="9" t="s">
        <v>129</v>
      </c>
    </row>
    <row r="40" spans="1:11" ht="1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" customHeight="1" thickBot="1"/>
    <row r="42" spans="1:11" ht="15" customHeight="1" thickBot="1">
      <c r="E42" s="11" t="s">
        <v>131</v>
      </c>
      <c r="G42" s="4" t="s">
        <v>132</v>
      </c>
    </row>
    <row r="43" spans="1:11" ht="15" customHeight="1" thickBot="1"/>
    <row r="44" spans="1:11" ht="15" customHeight="1" thickBot="1">
      <c r="B44" s="4" t="s">
        <v>32</v>
      </c>
      <c r="C44" s="12"/>
      <c r="D44" s="6" t="s">
        <v>33</v>
      </c>
      <c r="E44" s="12"/>
      <c r="F44" s="4" t="s">
        <v>39</v>
      </c>
      <c r="G44" s="12"/>
      <c r="H44" s="4" t="s">
        <v>46</v>
      </c>
      <c r="I44" s="12"/>
      <c r="J44" s="4" t="s">
        <v>51</v>
      </c>
    </row>
    <row r="45" spans="1:11" ht="15" customHeight="1">
      <c r="B45" s="7" t="s">
        <v>27</v>
      </c>
      <c r="C45" s="10"/>
      <c r="D45" s="7" t="s">
        <v>135</v>
      </c>
      <c r="E45" s="10"/>
      <c r="F45" s="7" t="s">
        <v>140</v>
      </c>
      <c r="G45" s="10"/>
      <c r="H45" s="7" t="s">
        <v>145</v>
      </c>
      <c r="I45" s="10"/>
      <c r="J45" s="7" t="s">
        <v>150</v>
      </c>
    </row>
    <row r="46" spans="1:11" ht="15" customHeight="1">
      <c r="B46" s="8" t="s">
        <v>28</v>
      </c>
      <c r="C46" s="10"/>
      <c r="D46" s="8" t="s">
        <v>136</v>
      </c>
      <c r="E46" s="10"/>
      <c r="F46" s="8" t="s">
        <v>141</v>
      </c>
      <c r="G46" s="10"/>
      <c r="H46" s="8" t="s">
        <v>146</v>
      </c>
      <c r="I46" s="10"/>
      <c r="J46" s="8" t="s">
        <v>151</v>
      </c>
    </row>
    <row r="47" spans="1:11" ht="15" customHeight="1">
      <c r="B47" s="8" t="s">
        <v>29</v>
      </c>
      <c r="C47" s="10"/>
      <c r="D47" s="8" t="s">
        <v>137</v>
      </c>
      <c r="E47" s="10"/>
      <c r="F47" s="8" t="s">
        <v>142</v>
      </c>
      <c r="G47" s="10"/>
      <c r="H47" s="8" t="s">
        <v>147</v>
      </c>
      <c r="I47" s="10"/>
      <c r="J47" s="8" t="s">
        <v>152</v>
      </c>
    </row>
    <row r="48" spans="1:11" ht="15" customHeight="1">
      <c r="B48" s="8" t="s">
        <v>30</v>
      </c>
      <c r="C48" s="10"/>
      <c r="D48" s="8" t="s">
        <v>138</v>
      </c>
      <c r="E48" s="10"/>
      <c r="F48" s="8" t="s">
        <v>143</v>
      </c>
      <c r="G48" s="10"/>
      <c r="H48" s="8" t="s">
        <v>148</v>
      </c>
      <c r="I48" s="10"/>
      <c r="J48" s="8" t="s">
        <v>153</v>
      </c>
    </row>
    <row r="49" spans="1:11" ht="15" customHeight="1" thickBot="1">
      <c r="B49" s="9" t="s">
        <v>31</v>
      </c>
      <c r="C49" s="10"/>
      <c r="D49" s="9" t="s">
        <v>139</v>
      </c>
      <c r="E49" s="10"/>
      <c r="F49" s="9" t="s">
        <v>144</v>
      </c>
      <c r="G49" s="10"/>
      <c r="H49" s="9" t="s">
        <v>149</v>
      </c>
      <c r="I49" s="10"/>
      <c r="J49" s="9" t="s">
        <v>154</v>
      </c>
    </row>
    <row r="51" spans="1:11" ht="15" customHeight="1" thickBot="1"/>
    <row r="52" spans="1:11" ht="15" customHeight="1" thickBot="1">
      <c r="B52" s="4" t="s">
        <v>59</v>
      </c>
      <c r="C52" s="12"/>
      <c r="D52" s="4" t="s">
        <v>60</v>
      </c>
      <c r="E52" s="12"/>
      <c r="F52" s="4" t="s">
        <v>61</v>
      </c>
      <c r="G52" s="12"/>
      <c r="H52" s="4" t="s">
        <v>62</v>
      </c>
    </row>
    <row r="53" spans="1:11" ht="15" customHeight="1">
      <c r="B53" s="7" t="s">
        <v>63</v>
      </c>
      <c r="C53" s="10"/>
      <c r="D53" s="7" t="s">
        <v>155</v>
      </c>
      <c r="E53" s="10"/>
      <c r="F53" s="7" t="s">
        <v>160</v>
      </c>
      <c r="G53" s="10"/>
      <c r="H53" s="7" t="s">
        <v>165</v>
      </c>
    </row>
    <row r="54" spans="1:11" ht="15" customHeight="1">
      <c r="B54" s="8" t="s">
        <v>64</v>
      </c>
      <c r="C54" s="10"/>
      <c r="D54" s="8" t="s">
        <v>156</v>
      </c>
      <c r="E54" s="10"/>
      <c r="F54" s="8" t="s">
        <v>161</v>
      </c>
      <c r="G54" s="10"/>
      <c r="H54" s="8" t="s">
        <v>166</v>
      </c>
    </row>
    <row r="55" spans="1:11" ht="15" customHeight="1">
      <c r="B55" s="8" t="s">
        <v>66</v>
      </c>
      <c r="C55" s="10"/>
      <c r="D55" s="8" t="s">
        <v>157</v>
      </c>
      <c r="E55" s="10"/>
      <c r="F55" s="8" t="s">
        <v>162</v>
      </c>
      <c r="G55" s="10"/>
      <c r="H55" s="8" t="s">
        <v>167</v>
      </c>
    </row>
    <row r="56" spans="1:11" ht="15" customHeight="1">
      <c r="B56" s="8" t="s">
        <v>65</v>
      </c>
      <c r="C56" s="10"/>
      <c r="D56" s="8" t="s">
        <v>158</v>
      </c>
      <c r="E56" s="10"/>
      <c r="F56" s="8" t="s">
        <v>163</v>
      </c>
      <c r="G56" s="10"/>
      <c r="H56" s="8" t="s">
        <v>168</v>
      </c>
    </row>
    <row r="57" spans="1:11" ht="15" customHeight="1" thickBot="1">
      <c r="B57" s="9" t="s">
        <v>67</v>
      </c>
      <c r="C57" s="10"/>
      <c r="D57" s="9" t="s">
        <v>159</v>
      </c>
      <c r="E57" s="10"/>
      <c r="F57" s="9" t="s">
        <v>164</v>
      </c>
      <c r="G57" s="10"/>
      <c r="H57" s="9" t="s">
        <v>169</v>
      </c>
    </row>
    <row r="59" spans="1:11" ht="15" customHeight="1" thickBo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11" ht="15" customHeight="1" thickBot="1"/>
    <row r="61" spans="1:11" ht="15" customHeight="1" thickBot="1">
      <c r="E61" s="11" t="s">
        <v>134</v>
      </c>
      <c r="G61" s="4" t="s">
        <v>133</v>
      </c>
    </row>
    <row r="62" spans="1:11" ht="15" customHeight="1" thickBot="1"/>
    <row r="63" spans="1:11" ht="15" customHeight="1" thickBot="1">
      <c r="B63" s="4" t="s">
        <v>32</v>
      </c>
      <c r="C63" s="12"/>
      <c r="D63" s="6" t="s">
        <v>33</v>
      </c>
      <c r="E63" s="12"/>
      <c r="F63" s="4" t="s">
        <v>39</v>
      </c>
      <c r="G63" s="12"/>
      <c r="H63" s="4" t="s">
        <v>46</v>
      </c>
      <c r="I63" s="12"/>
      <c r="J63" s="4" t="s">
        <v>51</v>
      </c>
    </row>
    <row r="64" spans="1:11" ht="15" customHeight="1">
      <c r="B64" s="7" t="s">
        <v>27</v>
      </c>
      <c r="C64" s="10"/>
      <c r="D64" s="7" t="s">
        <v>170</v>
      </c>
      <c r="E64" s="10"/>
      <c r="F64" s="7" t="s">
        <v>175</v>
      </c>
      <c r="G64" s="10"/>
      <c r="H64" s="7" t="s">
        <v>180</v>
      </c>
      <c r="I64" s="10"/>
      <c r="J64" s="7" t="s">
        <v>185</v>
      </c>
    </row>
    <row r="65" spans="1:11" ht="15" customHeight="1">
      <c r="B65" s="8" t="s">
        <v>28</v>
      </c>
      <c r="C65" s="10"/>
      <c r="D65" s="8" t="s">
        <v>171</v>
      </c>
      <c r="E65" s="10"/>
      <c r="F65" s="8" t="s">
        <v>176</v>
      </c>
      <c r="G65" s="10"/>
      <c r="H65" s="8" t="s">
        <v>181</v>
      </c>
      <c r="I65" s="10"/>
      <c r="J65" s="8" t="s">
        <v>186</v>
      </c>
    </row>
    <row r="66" spans="1:11" ht="15" customHeight="1">
      <c r="B66" s="8" t="s">
        <v>29</v>
      </c>
      <c r="C66" s="10"/>
      <c r="D66" s="8" t="s">
        <v>172</v>
      </c>
      <c r="E66" s="10"/>
      <c r="F66" s="8" t="s">
        <v>177</v>
      </c>
      <c r="G66" s="10"/>
      <c r="H66" s="8" t="s">
        <v>182</v>
      </c>
      <c r="I66" s="10"/>
      <c r="J66" s="8" t="s">
        <v>187</v>
      </c>
    </row>
    <row r="67" spans="1:11" ht="15" customHeight="1">
      <c r="B67" s="8" t="s">
        <v>30</v>
      </c>
      <c r="C67" s="10"/>
      <c r="D67" s="8" t="s">
        <v>173</v>
      </c>
      <c r="E67" s="10"/>
      <c r="F67" s="8" t="s">
        <v>178</v>
      </c>
      <c r="G67" s="10"/>
      <c r="H67" s="8" t="s">
        <v>183</v>
      </c>
      <c r="I67" s="10"/>
      <c r="J67" s="8" t="s">
        <v>188</v>
      </c>
    </row>
    <row r="68" spans="1:11" ht="15" customHeight="1" thickBot="1">
      <c r="B68" s="9" t="s">
        <v>31</v>
      </c>
      <c r="C68" s="10"/>
      <c r="D68" s="9" t="s">
        <v>174</v>
      </c>
      <c r="E68" s="10"/>
      <c r="F68" s="9" t="s">
        <v>179</v>
      </c>
      <c r="G68" s="10"/>
      <c r="H68" s="9" t="s">
        <v>184</v>
      </c>
      <c r="I68" s="10"/>
      <c r="J68" s="9" t="s">
        <v>189</v>
      </c>
    </row>
    <row r="70" spans="1:11" ht="15" customHeight="1" thickBot="1"/>
    <row r="71" spans="1:11" ht="15" customHeight="1" thickBot="1">
      <c r="B71" s="4" t="s">
        <v>59</v>
      </c>
      <c r="C71" s="12"/>
      <c r="D71" s="4" t="s">
        <v>60</v>
      </c>
      <c r="E71" s="12"/>
      <c r="F71" s="4" t="s">
        <v>61</v>
      </c>
      <c r="G71" s="12"/>
      <c r="H71" s="4" t="s">
        <v>62</v>
      </c>
    </row>
    <row r="72" spans="1:11" ht="15" customHeight="1">
      <c r="B72" s="7" t="s">
        <v>63</v>
      </c>
      <c r="C72" s="10"/>
      <c r="D72" s="7" t="s">
        <v>190</v>
      </c>
      <c r="E72" s="10"/>
      <c r="F72" s="7" t="s">
        <v>195</v>
      </c>
      <c r="G72" s="10"/>
      <c r="H72" s="7" t="s">
        <v>200</v>
      </c>
    </row>
    <row r="73" spans="1:11" ht="15" customHeight="1">
      <c r="B73" s="8" t="s">
        <v>64</v>
      </c>
      <c r="C73" s="10"/>
      <c r="D73" s="8" t="s">
        <v>191</v>
      </c>
      <c r="E73" s="10"/>
      <c r="F73" s="8" t="s">
        <v>196</v>
      </c>
      <c r="G73" s="10"/>
      <c r="H73" s="8" t="s">
        <v>201</v>
      </c>
    </row>
    <row r="74" spans="1:11" ht="15" customHeight="1">
      <c r="B74" s="8" t="s">
        <v>66</v>
      </c>
      <c r="C74" s="10"/>
      <c r="D74" s="8" t="s">
        <v>192</v>
      </c>
      <c r="E74" s="10"/>
      <c r="F74" s="8" t="s">
        <v>197</v>
      </c>
      <c r="G74" s="10"/>
      <c r="H74" s="8" t="s">
        <v>202</v>
      </c>
    </row>
    <row r="75" spans="1:11" ht="15" customHeight="1">
      <c r="B75" s="8" t="s">
        <v>65</v>
      </c>
      <c r="C75" s="10"/>
      <c r="D75" s="8" t="s">
        <v>193</v>
      </c>
      <c r="E75" s="10"/>
      <c r="F75" s="8" t="s">
        <v>198</v>
      </c>
      <c r="G75" s="10"/>
      <c r="H75" s="8" t="s">
        <v>203</v>
      </c>
    </row>
    <row r="76" spans="1:11" ht="15" customHeight="1" thickBot="1">
      <c r="B76" s="9" t="s">
        <v>67</v>
      </c>
      <c r="C76" s="10"/>
      <c r="D76" s="9" t="s">
        <v>194</v>
      </c>
      <c r="E76" s="10"/>
      <c r="F76" s="9" t="s">
        <v>199</v>
      </c>
      <c r="G76" s="10"/>
      <c r="H76" s="9" t="s">
        <v>204</v>
      </c>
    </row>
    <row r="78" spans="1:11" ht="15" customHeight="1" thickBo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</sheetData>
  <pageMargins left="0.78740157499999996" right="0.78740157499999996" top="0.984251969" bottom="0.984251969" header="0.4921259845" footer="0.4921259845"/>
  <pageSetup paperSize="9" scale="72" fitToHeight="2" orientation="portrait" horizontalDpi="300" verticalDpi="300" r:id="rId1"/>
  <headerFooter alignWithMargins="0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1" sqref="L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TirageV</vt:lpstr>
      <vt:lpstr>Poule A</vt:lpstr>
      <vt:lpstr>Poule B</vt:lpstr>
      <vt:lpstr>Poule C</vt:lpstr>
      <vt:lpstr>Poule D</vt:lpstr>
      <vt:lpstr>Poule E</vt:lpstr>
      <vt:lpstr>Classement</vt:lpstr>
      <vt:lpstr>Renc.</vt:lpstr>
      <vt:lpstr>Feuil1</vt:lpstr>
      <vt:lpstr>Classement!Zone_d_impression</vt:lpstr>
      <vt:lpstr>'Poule A'!Zone_d_impression</vt:lpstr>
      <vt:lpstr>'Poule B'!Zone_d_impression</vt:lpstr>
      <vt:lpstr>'Poule C'!Zone_d_impression</vt:lpstr>
      <vt:lpstr>'Poule D'!Zone_d_impression</vt:lpstr>
      <vt:lpstr>'Poule E'!Zone_d_impression</vt:lpstr>
      <vt:lpstr>Renc.!Zone_d_impression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2015-09-02T09:02:43Z</cp:lastPrinted>
  <dcterms:created xsi:type="dcterms:W3CDTF">2000-02-19T18:09:16Z</dcterms:created>
  <dcterms:modified xsi:type="dcterms:W3CDTF">2025-04-12T18:54:43Z</dcterms:modified>
</cp:coreProperties>
</file>