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330" yWindow="105" windowWidth="12060" windowHeight="12465"/>
  </bookViews>
  <sheets>
    <sheet name="8 Poules x 3 Eq." sheetId="1" r:id="rId1"/>
  </sheets>
  <definedNames>
    <definedName name="_xlnm.Print_Area" localSheetId="0">'8 Poules x 3 Eq.'!$A$1:$AR$44</definedName>
  </definedNames>
  <calcPr calcId="125725"/>
</workbook>
</file>

<file path=xl/calcChain.xml><?xml version="1.0" encoding="utf-8"?>
<calcChain xmlns="http://schemas.openxmlformats.org/spreadsheetml/2006/main">
  <c r="O36" i="1"/>
  <c r="O32"/>
  <c r="O28"/>
  <c r="O24"/>
  <c r="O20"/>
  <c r="O16"/>
  <c r="O12"/>
  <c r="O8"/>
  <c r="J35"/>
  <c r="O34" s="1"/>
  <c r="T34" s="1"/>
  <c r="Y27" s="1"/>
  <c r="AC25" s="1"/>
  <c r="J34"/>
  <c r="O33" s="1"/>
  <c r="Y34" s="1"/>
  <c r="AC33" s="1"/>
  <c r="J33"/>
  <c r="O35" s="1"/>
  <c r="T35" s="1"/>
  <c r="J31"/>
  <c r="O30" s="1"/>
  <c r="Y30" s="1"/>
  <c r="J30"/>
  <c r="O29" s="1"/>
  <c r="T30" s="1"/>
  <c r="Y23" s="1"/>
  <c r="AC24" s="1"/>
  <c r="J29"/>
  <c r="O31" s="1"/>
  <c r="T31" s="1"/>
  <c r="J27"/>
  <c r="O26" s="1"/>
  <c r="Y26" s="1"/>
  <c r="J26"/>
  <c r="O25" s="1"/>
  <c r="T26" s="1"/>
  <c r="Y19" s="1"/>
  <c r="AC17" s="1"/>
  <c r="J25"/>
  <c r="O27" s="1"/>
  <c r="T27" s="1"/>
  <c r="J23"/>
  <c r="O22" s="1"/>
  <c r="T22" s="1"/>
  <c r="Y15" s="1"/>
  <c r="J22"/>
  <c r="O21" s="1"/>
  <c r="Y22" s="1"/>
  <c r="J21"/>
  <c r="O23" s="1"/>
  <c r="T23" s="1"/>
  <c r="J19"/>
  <c r="O18" s="1"/>
  <c r="T18" s="1"/>
  <c r="Y11" s="1"/>
  <c r="AC9" s="1"/>
  <c r="J18"/>
  <c r="O17" s="1"/>
  <c r="Y18" s="1"/>
  <c r="J17"/>
  <c r="O19" s="1"/>
  <c r="T19" s="1"/>
  <c r="J15"/>
  <c r="O14" s="1"/>
  <c r="Y14" s="1"/>
  <c r="J14"/>
  <c r="O15" s="1"/>
  <c r="T15" s="1"/>
  <c r="J13"/>
  <c r="O13" s="1"/>
  <c r="T14" s="1"/>
  <c r="Y7" s="1"/>
  <c r="J11"/>
  <c r="O10" s="1"/>
  <c r="Y10" s="1"/>
  <c r="J10"/>
  <c r="O9" s="1"/>
  <c r="T10" s="1"/>
  <c r="Y35" s="1"/>
  <c r="J9"/>
  <c r="O11" s="1"/>
  <c r="T11" s="1"/>
  <c r="J7"/>
  <c r="O6" s="1"/>
  <c r="Y6" s="1"/>
  <c r="J6"/>
  <c r="O5" s="1"/>
  <c r="T6" s="1"/>
  <c r="Y31" s="1"/>
  <c r="J5"/>
  <c r="O7" s="1"/>
  <c r="T7" s="1"/>
  <c r="AG12" l="1"/>
  <c r="AG13"/>
  <c r="AK20" s="1"/>
  <c r="AG28"/>
  <c r="AC8"/>
  <c r="AC16"/>
  <c r="AC32"/>
  <c r="AG29" s="1"/>
  <c r="AK21" s="1"/>
</calcChain>
</file>

<file path=xl/sharedStrings.xml><?xml version="1.0" encoding="utf-8"?>
<sst xmlns="http://schemas.openxmlformats.org/spreadsheetml/2006/main" count="93" uniqueCount="67">
  <si>
    <t>1ère PARTIE</t>
  </si>
  <si>
    <t>2ème PARTIE</t>
  </si>
  <si>
    <t>Barrages</t>
  </si>
  <si>
    <t>jeux</t>
  </si>
  <si>
    <t>NOM</t>
  </si>
  <si>
    <t>score</t>
  </si>
  <si>
    <t>1/2 Finales</t>
  </si>
  <si>
    <t>FINALE</t>
  </si>
  <si>
    <t>1er poule 3</t>
  </si>
  <si>
    <t>1er poule 4</t>
  </si>
  <si>
    <t>1er poule 5</t>
  </si>
  <si>
    <t>1er poule 2</t>
  </si>
  <si>
    <t>1er poule 6</t>
  </si>
  <si>
    <t>AS</t>
  </si>
  <si>
    <t>1er poule 8</t>
  </si>
  <si>
    <t>2ème poule 6</t>
  </si>
  <si>
    <t>1er poule 7</t>
  </si>
  <si>
    <t>2ème poule 2</t>
  </si>
  <si>
    <t>1er poule 1</t>
  </si>
  <si>
    <t>2ème poule 8</t>
  </si>
  <si>
    <t>2ème poule 4</t>
  </si>
  <si>
    <t>AS :</t>
  </si>
  <si>
    <t xml:space="preserve">LIEU : </t>
  </si>
  <si>
    <t xml:space="preserve">DATE : </t>
  </si>
  <si>
    <t xml:space="preserve">TYPE DE CONCOURS : </t>
  </si>
  <si>
    <t>1/8ème de Finale</t>
  </si>
  <si>
    <t>1/4 de Finale</t>
  </si>
  <si>
    <t>2ème poule 5</t>
  </si>
  <si>
    <t>2ème poule 1</t>
  </si>
  <si>
    <t>2ème poule 7</t>
  </si>
  <si>
    <t>2ème poule 3</t>
  </si>
  <si>
    <t>* Enregistrer les résultats des  barrages colonne T le NOM du gagnant saffichera en Quart de Finale colonne X  2ème de poule</t>
  </si>
  <si>
    <t>TIRAGE</t>
  </si>
  <si>
    <t>P</t>
  </si>
  <si>
    <t>NOM        Prénom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</si>
  <si>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</si>
  <si>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</si>
  <si>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</si>
  <si>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</si>
  <si>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</si>
  <si>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</si>
  <si>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</si>
  <si>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</si>
  <si>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</si>
  <si>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</si>
  <si>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</si>
  <si>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</si>
  <si>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</si>
  <si>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</si>
  <si>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</si>
  <si>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</si>
  <si>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</si>
  <si>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</si>
  <si>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AT</t>
  </si>
  <si>
    <t>AU</t>
  </si>
  <si>
    <t>AV</t>
  </si>
  <si>
    <t>AW</t>
  </si>
  <si>
    <t>AX</t>
  </si>
  <si>
    <t>* Inscrire les noms des équipes colonne C et les noms des AS colonne D</t>
  </si>
  <si>
    <t>* Colonnes E et F inscrire les N° du tirage de 1 à 16 les Noms s'afficheront colonne L</t>
  </si>
  <si>
    <t>Tirer les OFFICES en premier</t>
  </si>
  <si>
    <t>* Enregistrer les résultats 1ère partie colonne M_ 2ème partie résultats colonne R_le NOM du gagnant des gagnants s'affichera en Quart de Finales colonne AE Tête de Poule</t>
  </si>
  <si>
    <t>Poules</t>
  </si>
  <si>
    <t>Office</t>
  </si>
  <si>
    <t>24 Equipes en Poules de 3 équipes</t>
  </si>
  <si>
    <t>1 à 24</t>
  </si>
  <si>
    <t>8 Jeux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</si>
</sst>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i/>
      <sz val="11"/>
      <color theme="1"/>
      <name val="Times New Roman"/>
      <family val="1"/>
    </font>
    <font>
      <sz val="16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73F42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6B4F4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double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rgb="FFFF0000"/>
      </bottom>
      <diagonal/>
    </border>
    <border>
      <left style="medium">
        <color indexed="64"/>
      </left>
      <right style="medium">
        <color indexed="64"/>
      </right>
      <top style="double">
        <color rgb="FFFF0000"/>
      </top>
      <bottom/>
      <diagonal/>
    </border>
    <border>
      <left style="medium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/>
      <right/>
      <top style="double">
        <color rgb="FFFF0000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 diagonalDown="1">
      <left/>
      <right/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FF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rgb="FFFF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54">
    <xf numFmtId="0" fontId="0" fillId="0" borderId="0" xfId="0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14" fontId="4" fillId="4" borderId="38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11" borderId="43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46" xfId="0" applyFont="1" applyFill="1" applyBorder="1" applyAlignment="1" applyProtection="1">
      <alignment horizontal="center" vertical="center"/>
      <protection locked="0"/>
    </xf>
    <xf numFmtId="0" fontId="4" fillId="0" borderId="29" xfId="0" applyFont="1" applyFill="1" applyBorder="1" applyAlignment="1" applyProtection="1">
      <alignment horizontal="center" vertical="center"/>
      <protection locked="0"/>
    </xf>
    <xf numFmtId="0" fontId="9" fillId="0" borderId="29" xfId="0" quotePrefix="1" applyFont="1" applyFill="1" applyBorder="1" applyAlignment="1" applyProtection="1">
      <alignment horizontal="center" vertical="center"/>
    </xf>
    <xf numFmtId="0" fontId="9" fillId="12" borderId="29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wrapText="1"/>
      <protection locked="0"/>
    </xf>
    <xf numFmtId="0" fontId="8" fillId="0" borderId="0" xfId="0" applyFont="1" applyFill="1" applyBorder="1" applyAlignment="1" applyProtection="1">
      <alignment horizont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/>
    </xf>
    <xf numFmtId="0" fontId="9" fillId="0" borderId="33" xfId="0" quotePrefix="1" applyFont="1" applyFill="1" applyBorder="1" applyAlignment="1" applyProtection="1">
      <alignment horizontal="center" vertical="center"/>
    </xf>
    <xf numFmtId="0" fontId="9" fillId="12" borderId="33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3" fillId="0" borderId="6" xfId="1" applyFont="1" applyBorder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4" fillId="8" borderId="41" xfId="0" applyFont="1" applyFill="1" applyBorder="1" applyAlignment="1" applyProtection="1">
      <alignment horizontal="center" vertical="center" wrapText="1"/>
      <protection locked="0"/>
    </xf>
    <xf numFmtId="0" fontId="8" fillId="0" borderId="26" xfId="1" applyFont="1" applyFill="1" applyBorder="1" applyAlignment="1" applyProtection="1">
      <alignment horizontal="center" vertical="center" wrapText="1"/>
    </xf>
    <xf numFmtId="0" fontId="11" fillId="5" borderId="29" xfId="0" applyFont="1" applyFill="1" applyBorder="1" applyAlignment="1" applyProtection="1">
      <alignment horizontal="center" vertical="center"/>
      <protection locked="0"/>
    </xf>
    <xf numFmtId="0" fontId="9" fillId="0" borderId="51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8" borderId="42" xfId="0" applyFont="1" applyFill="1" applyBorder="1" applyAlignment="1" applyProtection="1">
      <alignment horizontal="center" vertical="center" wrapText="1"/>
      <protection locked="0"/>
    </xf>
    <xf numFmtId="0" fontId="8" fillId="3" borderId="27" xfId="1" applyFont="1" applyFill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11" fillId="8" borderId="33" xfId="0" applyFont="1" applyFill="1" applyBorder="1" applyAlignment="1" applyProtection="1">
      <alignment horizontal="center" vertical="center"/>
      <protection locked="0"/>
    </xf>
    <xf numFmtId="0" fontId="9" fillId="0" borderId="14" xfId="0" quotePrefix="1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Protection="1">
      <protection locked="0"/>
    </xf>
    <xf numFmtId="0" fontId="3" fillId="13" borderId="30" xfId="0" applyFont="1" applyFill="1" applyBorder="1" applyAlignment="1" applyProtection="1">
      <alignment horizontal="center" vertical="center"/>
      <protection locked="0"/>
    </xf>
    <xf numFmtId="0" fontId="9" fillId="0" borderId="50" xfId="0" applyFont="1" applyFill="1" applyBorder="1" applyAlignment="1" applyProtection="1">
      <alignment horizontal="center" vertical="center"/>
    </xf>
    <xf numFmtId="0" fontId="9" fillId="12" borderId="50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10" fillId="10" borderId="19" xfId="0" applyFont="1" applyFill="1" applyBorder="1" applyAlignment="1" applyProtection="1">
      <alignment horizontal="center" vertical="center" wrapText="1"/>
      <protection locked="0"/>
    </xf>
    <xf numFmtId="0" fontId="3" fillId="0" borderId="22" xfId="1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Fill="1" applyBorder="1" applyAlignment="1" applyProtection="1">
      <alignment horizontal="center" vertical="center" wrapText="1"/>
      <protection locked="0"/>
    </xf>
    <xf numFmtId="0" fontId="3" fillId="3" borderId="21" xfId="1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0" fontId="3" fillId="0" borderId="0" xfId="0" applyFont="1" applyBorder="1" applyProtection="1">
      <protection locked="0"/>
    </xf>
    <xf numFmtId="0" fontId="9" fillId="0" borderId="13" xfId="0" quotePrefix="1" applyFont="1" applyBorder="1" applyAlignment="1" applyProtection="1">
      <alignment horizontal="center" vertical="center"/>
    </xf>
    <xf numFmtId="0" fontId="9" fillId="0" borderId="32" xfId="0" quotePrefix="1" applyFont="1" applyFill="1" applyBorder="1" applyAlignment="1" applyProtection="1">
      <alignment horizontal="center" vertical="center"/>
    </xf>
    <xf numFmtId="0" fontId="9" fillId="12" borderId="32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10" fillId="5" borderId="24" xfId="0" applyFont="1" applyFill="1" applyBorder="1" applyAlignment="1" applyProtection="1">
      <alignment horizontal="center" vertical="center" wrapText="1"/>
      <protection locked="0"/>
    </xf>
    <xf numFmtId="0" fontId="3" fillId="0" borderId="25" xfId="0" applyFont="1" applyFill="1" applyBorder="1" applyAlignment="1" applyProtection="1">
      <alignment horizontal="center" wrapText="1"/>
      <protection locked="0"/>
    </xf>
    <xf numFmtId="0" fontId="3" fillId="3" borderId="25" xfId="1" applyFont="1" applyFill="1" applyBorder="1" applyAlignment="1" applyProtection="1">
      <alignment horizontal="center" wrapText="1"/>
    </xf>
    <xf numFmtId="0" fontId="8" fillId="2" borderId="25" xfId="0" applyFont="1" applyFill="1" applyBorder="1" applyAlignment="1" applyProtection="1">
      <alignment horizontal="center" wrapText="1"/>
      <protection locked="0"/>
    </xf>
    <xf numFmtId="0" fontId="9" fillId="0" borderId="14" xfId="0" applyFont="1" applyBorder="1" applyAlignment="1" applyProtection="1">
      <alignment horizontal="center" vertical="center"/>
    </xf>
    <xf numFmtId="0" fontId="9" fillId="0" borderId="13" xfId="0" quotePrefix="1" applyFont="1" applyFill="1" applyBorder="1" applyAlignment="1" applyProtection="1">
      <alignment horizontal="center" vertical="center"/>
    </xf>
    <xf numFmtId="0" fontId="3" fillId="0" borderId="16" xfId="0" applyFont="1" applyBorder="1" applyProtection="1"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38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Protection="1">
      <protection locked="0"/>
    </xf>
    <xf numFmtId="0" fontId="3" fillId="0" borderId="48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wrapText="1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9" fillId="0" borderId="49" xfId="0" applyFont="1" applyFill="1" applyBorder="1" applyAlignment="1" applyProtection="1">
      <alignment horizontal="center" vertical="center"/>
      <protection locked="0"/>
    </xf>
    <xf numFmtId="0" fontId="4" fillId="0" borderId="33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 wrapText="1"/>
      <protection locked="0"/>
    </xf>
    <xf numFmtId="0" fontId="3" fillId="0" borderId="28" xfId="0" applyFont="1" applyBorder="1" applyProtection="1">
      <protection locked="0"/>
    </xf>
    <xf numFmtId="0" fontId="10" fillId="5" borderId="36" xfId="0" applyFont="1" applyFill="1" applyBorder="1" applyAlignment="1" applyProtection="1">
      <alignment horizontal="center" vertical="center" wrapText="1"/>
      <protection locked="0"/>
    </xf>
    <xf numFmtId="0" fontId="10" fillId="5" borderId="37" xfId="0" applyFont="1" applyFill="1" applyBorder="1" applyAlignment="1" applyProtection="1">
      <alignment horizontal="center" vertical="center" wrapText="1"/>
      <protection locked="0"/>
    </xf>
    <xf numFmtId="0" fontId="3" fillId="13" borderId="33" xfId="0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Protection="1"/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13" borderId="9" xfId="0" applyFont="1" applyFill="1" applyBorder="1" applyAlignment="1" applyProtection="1">
      <alignment horizontal="center" vertical="center" wrapText="1"/>
      <protection locked="0"/>
    </xf>
    <xf numFmtId="0" fontId="4" fillId="13" borderId="18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6" borderId="38" xfId="0" applyFont="1" applyFill="1" applyBorder="1" applyAlignment="1" applyProtection="1">
      <alignment horizontal="center" vertical="center" wrapText="1"/>
      <protection locked="0"/>
    </xf>
    <xf numFmtId="0" fontId="4" fillId="6" borderId="39" xfId="0" applyFont="1" applyFill="1" applyBorder="1" applyAlignment="1" applyProtection="1">
      <alignment horizontal="center" vertical="center" wrapText="1"/>
      <protection locked="0"/>
    </xf>
    <xf numFmtId="0" fontId="4" fillId="6" borderId="40" xfId="0" applyFont="1" applyFill="1" applyBorder="1" applyAlignment="1" applyProtection="1">
      <alignment horizontal="center" vertical="center" wrapText="1"/>
      <protection locked="0"/>
    </xf>
    <xf numFmtId="0" fontId="2" fillId="7" borderId="38" xfId="0" applyFont="1" applyFill="1" applyBorder="1" applyAlignment="1" applyProtection="1">
      <alignment horizontal="center" vertical="center" wrapText="1"/>
      <protection locked="0"/>
    </xf>
    <xf numFmtId="0" fontId="2" fillId="7" borderId="39" xfId="0" applyFont="1" applyFill="1" applyBorder="1" applyAlignment="1" applyProtection="1">
      <alignment horizontal="center" vertical="center" wrapText="1"/>
      <protection locked="0"/>
    </xf>
    <xf numFmtId="0" fontId="2" fillId="7" borderId="40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4" fillId="9" borderId="10" xfId="0" applyFont="1" applyFill="1" applyBorder="1" applyAlignment="1" applyProtection="1">
      <alignment horizontal="center" vertical="center" wrapText="1"/>
      <protection locked="0"/>
    </xf>
    <xf numFmtId="0" fontId="4" fillId="9" borderId="11" xfId="0" applyFont="1" applyFill="1" applyBorder="1" applyAlignment="1" applyProtection="1">
      <alignment horizontal="center" vertical="center" wrapText="1"/>
      <protection locked="0"/>
    </xf>
    <xf numFmtId="0" fontId="4" fillId="9" borderId="12" xfId="0" applyFont="1" applyFill="1" applyBorder="1" applyAlignment="1" applyProtection="1">
      <alignment horizontal="center" vertical="center" wrapText="1"/>
      <protection locked="0"/>
    </xf>
    <xf numFmtId="0" fontId="4" fillId="8" borderId="10" xfId="0" applyFont="1" applyFill="1" applyBorder="1" applyAlignment="1" applyProtection="1">
      <alignment horizontal="center" vertical="center" wrapText="1"/>
      <protection locked="0"/>
    </xf>
    <xf numFmtId="0" fontId="4" fillId="8" borderId="11" xfId="0" applyFont="1" applyFill="1" applyBorder="1" applyAlignment="1" applyProtection="1">
      <alignment horizontal="center" vertical="center" wrapText="1"/>
      <protection locked="0"/>
    </xf>
    <xf numFmtId="0" fontId="4" fillId="8" borderId="12" xfId="0" applyFont="1" applyFill="1" applyBorder="1" applyAlignment="1" applyProtection="1">
      <alignment horizontal="center" vertical="center" wrapText="1"/>
      <protection locked="0"/>
    </xf>
    <xf numFmtId="0" fontId="4" fillId="5" borderId="53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52" xfId="0" applyFont="1" applyBorder="1" applyAlignment="1" applyProtection="1">
      <alignment horizontal="right" vertical="center" wrapText="1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9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66"/>
      <color rgb="FF73F42C"/>
      <color rgb="FFFF66FF"/>
      <color rgb="FF56B4F4"/>
      <color rgb="FF43ACF3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O51"/>
  <sheetViews>
    <sheetView tabSelected="1" topLeftCell="A3" zoomScale="70" zoomScaleNormal="70" workbookViewId="0">
      <selection activeCell="J5" sqref="J5"/>
    </sheetView>
  </sheetViews>
  <sheetFormatPr baseColWidth="10" defaultRowHeight="15"/>
  <cols>
    <col min="1" max="2" width="8.28515625" style="1" customWidth="1"/>
    <col min="3" max="3" width="29.28515625" style="1" customWidth="1"/>
    <col min="4" max="4" width="23.7109375" style="1" customWidth="1"/>
    <col min="5" max="5" width="16.85546875" style="1" customWidth="1"/>
    <col min="6" max="6" width="13.42578125" style="1" customWidth="1"/>
    <col min="7" max="7" width="11.7109375" style="1" customWidth="1"/>
    <col min="8" max="8" width="14.5703125" style="1" customWidth="1"/>
    <col min="9" max="9" width="14.140625" style="4" customWidth="1"/>
    <col min="10" max="10" width="30.7109375" style="1" customWidth="1"/>
    <col min="11" max="11" width="12.5703125" style="8" customWidth="1"/>
    <col min="12" max="12" width="9.140625" style="1" customWidth="1"/>
    <col min="13" max="13" width="9.5703125" style="1" customWidth="1"/>
    <col min="14" max="14" width="2.42578125" style="8" customWidth="1"/>
    <col min="15" max="15" width="34.7109375" style="8" customWidth="1"/>
    <col min="16" max="16" width="12.140625" style="1" customWidth="1"/>
    <col min="17" max="17" width="10.5703125" style="1" customWidth="1"/>
    <col min="18" max="18" width="7" style="1" customWidth="1"/>
    <col min="19" max="19" width="3.28515625" style="1" customWidth="1"/>
    <col min="20" max="20" width="36.5703125" style="8" customWidth="1"/>
    <col min="21" max="21" width="9.7109375" style="1" customWidth="1"/>
    <col min="22" max="22" width="11.7109375" style="1" customWidth="1"/>
    <col min="23" max="23" width="9.140625" style="1" customWidth="1"/>
    <col min="24" max="24" width="20.28515625" style="3" customWidth="1"/>
    <col min="25" max="25" width="36.42578125" style="1" customWidth="1"/>
    <col min="26" max="26" width="15.5703125" style="1" customWidth="1"/>
    <col min="27" max="27" width="14.85546875" style="9" customWidth="1"/>
    <col min="28" max="28" width="12.5703125" style="9" customWidth="1"/>
    <col min="29" max="29" width="32.85546875" style="1" customWidth="1"/>
    <col min="30" max="30" width="8.85546875" style="1" customWidth="1"/>
    <col min="31" max="31" width="19.5703125" style="1" customWidth="1"/>
    <col min="32" max="32" width="11.5703125" style="1" customWidth="1"/>
    <col min="33" max="33" width="33.85546875" style="1" customWidth="1"/>
    <col min="34" max="34" width="6.7109375" style="1" customWidth="1"/>
    <col min="35" max="35" width="18.5703125" style="1" customWidth="1"/>
    <col min="36" max="36" width="10.85546875" style="1" customWidth="1"/>
    <col min="37" max="37" width="30.85546875" style="1" customWidth="1"/>
    <col min="38" max="38" width="7.85546875" style="1" customWidth="1"/>
    <col min="39" max="39" width="31.140625" style="1" customWidth="1"/>
    <col min="40" max="40" width="9.85546875" style="1" customWidth="1"/>
    <col min="41" max="41" width="31.42578125" style="1" customWidth="1"/>
    <col min="42" max="42" width="7.140625" style="1" customWidth="1"/>
    <col min="43" max="16384" width="11.42578125" style="1"/>
  </cols>
  <sheetData>
    <row r="1" spans="1:41" ht="31.5" customHeight="1">
      <c r="C1" s="2" t="s">
        <v>21</v>
      </c>
      <c r="D1" s="129"/>
      <c r="E1" s="130"/>
      <c r="F1" s="131"/>
      <c r="G1" s="3"/>
      <c r="H1" s="3"/>
      <c r="K1" s="147" t="s">
        <v>24</v>
      </c>
      <c r="L1" s="148"/>
      <c r="M1" s="132" t="s">
        <v>64</v>
      </c>
      <c r="N1" s="133"/>
      <c r="O1" s="133"/>
      <c r="P1" s="133"/>
      <c r="Q1" s="134"/>
      <c r="R1" s="5"/>
      <c r="S1" s="136" t="s">
        <v>22</v>
      </c>
      <c r="T1" s="136"/>
      <c r="U1" s="145"/>
      <c r="V1" s="146"/>
      <c r="W1" s="146"/>
      <c r="Y1" s="136" t="s">
        <v>23</v>
      </c>
      <c r="Z1" s="136"/>
      <c r="AA1" s="136"/>
      <c r="AB1" s="6"/>
      <c r="AC1" s="7"/>
    </row>
    <row r="2" spans="1:41" ht="30" customHeight="1" thickBot="1">
      <c r="N2" s="1"/>
      <c r="O2" s="1"/>
      <c r="T2" s="1"/>
    </row>
    <row r="3" spans="1:41" s="13" customFormat="1" ht="27" customHeight="1" thickBot="1">
      <c r="A3" s="1"/>
      <c r="B3" s="10"/>
      <c r="C3" s="10"/>
      <c r="D3" s="10"/>
      <c r="E3" s="11" t="s">
        <v>32</v>
      </c>
      <c r="F3" s="10"/>
      <c r="G3" s="114" t="s">
        <v>66</v>
      </c>
      <c r="I3" s="139" t="s">
        <v>0</v>
      </c>
      <c r="J3" s="140"/>
      <c r="K3" s="141"/>
      <c r="L3" s="8"/>
      <c r="M3" s="139" t="s">
        <v>1</v>
      </c>
      <c r="N3" s="140"/>
      <c r="O3" s="140"/>
      <c r="P3" s="141"/>
      <c r="Q3" s="1"/>
      <c r="R3" s="142" t="s">
        <v>2</v>
      </c>
      <c r="S3" s="143"/>
      <c r="T3" s="144"/>
      <c r="U3" s="1"/>
      <c r="V3" s="1"/>
      <c r="W3" s="3"/>
      <c r="Y3" s="137" t="s">
        <v>25</v>
      </c>
      <c r="Z3" s="138"/>
      <c r="AA3" s="3"/>
      <c r="AB3" s="137" t="s">
        <v>26</v>
      </c>
      <c r="AC3" s="153"/>
      <c r="AD3" s="138"/>
      <c r="AE3" s="4"/>
      <c r="AF3" s="137" t="s">
        <v>6</v>
      </c>
      <c r="AG3" s="153"/>
      <c r="AH3" s="138"/>
      <c r="AI3" s="4"/>
      <c r="AJ3" s="137" t="s">
        <v>7</v>
      </c>
      <c r="AK3" s="153"/>
      <c r="AL3" s="138"/>
    </row>
    <row r="4" spans="1:41" s="23" customFormat="1" ht="30" customHeight="1" thickBot="1">
      <c r="A4" s="14"/>
      <c r="B4" s="15" t="s">
        <v>33</v>
      </c>
      <c r="C4" s="16" t="s">
        <v>34</v>
      </c>
      <c r="D4" s="17" t="s">
        <v>13</v>
      </c>
      <c r="E4" s="18" t="s">
        <v>65</v>
      </c>
      <c r="F4" s="19"/>
      <c r="G4" s="4"/>
      <c r="H4" s="20" t="s">
        <v>62</v>
      </c>
      <c r="I4" s="8" t="s">
        <v>3</v>
      </c>
      <c r="J4" s="21" t="s">
        <v>4</v>
      </c>
      <c r="K4" s="21" t="s">
        <v>5</v>
      </c>
      <c r="L4" s="20"/>
      <c r="M4" s="8" t="s">
        <v>3</v>
      </c>
      <c r="N4" s="20"/>
      <c r="O4" s="21" t="s">
        <v>4</v>
      </c>
      <c r="P4" s="21" t="s">
        <v>5</v>
      </c>
      <c r="Q4" s="22"/>
      <c r="R4" s="8" t="s">
        <v>3</v>
      </c>
      <c r="S4" s="20"/>
      <c r="T4" s="21" t="s">
        <v>4</v>
      </c>
      <c r="U4" s="21" t="s">
        <v>5</v>
      </c>
      <c r="W4" s="3"/>
      <c r="X4" s="3"/>
      <c r="Y4" s="1"/>
      <c r="Z4" s="1"/>
      <c r="AA4" s="9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24.95" customHeight="1" thickBot="1">
      <c r="A5" s="24">
        <v>1</v>
      </c>
      <c r="B5" s="25"/>
      <c r="C5" s="25" t="s">
        <v>35</v>
      </c>
      <c r="D5" s="26"/>
      <c r="E5" s="27">
        <v>1</v>
      </c>
      <c r="F5" s="3"/>
      <c r="G5" s="24">
        <v>1</v>
      </c>
      <c r="H5" s="135">
        <v>1</v>
      </c>
      <c r="I5" s="117">
        <v>1</v>
      </c>
      <c r="J5" s="28" t="str">
        <f>IF(ISNA(MATCH($G$5,$E$5:$E$36,0)),"",INDEX($C$5:$C$36,MATCH($G$5,$E$5:$E$36,0)))</f>
        <v>AA</v>
      </c>
      <c r="K5" s="29">
        <v>5</v>
      </c>
      <c r="L5" s="20"/>
      <c r="M5" s="127">
        <v>16</v>
      </c>
      <c r="N5" s="30"/>
      <c r="O5" s="31" t="str">
        <f>IF($K$5=$K$6,"Gagnant jeu 1",IF($K$5&gt;$K$6,$J$5,$J$6))</f>
        <v>AB</v>
      </c>
      <c r="P5" s="32">
        <v>1</v>
      </c>
      <c r="Q5" s="33"/>
      <c r="R5" s="34"/>
      <c r="S5" s="34"/>
      <c r="T5" s="34"/>
      <c r="U5" s="35"/>
      <c r="V5" s="3"/>
      <c r="W5" s="8" t="s">
        <v>3</v>
      </c>
      <c r="X5" s="8"/>
      <c r="Y5" s="21" t="s">
        <v>4</v>
      </c>
      <c r="Z5" s="21" t="s">
        <v>5</v>
      </c>
      <c r="AA5" s="4"/>
      <c r="AB5" s="8"/>
      <c r="AC5" s="21"/>
      <c r="AD5" s="21"/>
      <c r="AF5" s="20"/>
      <c r="AG5" s="36"/>
      <c r="AH5" s="36"/>
      <c r="AJ5" s="20"/>
      <c r="AK5" s="36"/>
      <c r="AL5" s="36"/>
    </row>
    <row r="6" spans="1:41" ht="24.95" customHeight="1" thickBot="1">
      <c r="A6" s="37">
        <v>2</v>
      </c>
      <c r="B6" s="38"/>
      <c r="C6" s="38" t="s">
        <v>36</v>
      </c>
      <c r="D6" s="39"/>
      <c r="E6" s="40">
        <v>2</v>
      </c>
      <c r="F6" s="3"/>
      <c r="G6" s="37">
        <v>2</v>
      </c>
      <c r="H6" s="123"/>
      <c r="I6" s="116"/>
      <c r="J6" s="41" t="str">
        <f>IF(ISNA(MATCH($G$6,$E$5:$E$36,0)),"",INDEX($C$5:$C$36,MATCH($G$6,$E$5:$E$36,0)))</f>
        <v>AB</v>
      </c>
      <c r="K6" s="42">
        <v>6</v>
      </c>
      <c r="L6" s="20"/>
      <c r="M6" s="126"/>
      <c r="N6" s="43"/>
      <c r="O6" s="44" t="str">
        <f>IF($K$7=$K$8,"Gagnant jeu 2",IF($K$7&gt;$K$8,$J$7,$J$8))</f>
        <v>AC</v>
      </c>
      <c r="P6" s="45">
        <v>2</v>
      </c>
      <c r="Q6" s="33"/>
      <c r="R6" s="127">
        <v>15</v>
      </c>
      <c r="S6" s="46"/>
      <c r="T6" s="47" t="str">
        <f>IF($P$5=$P$6,"Perdant jeu 16",IF($P$5&lt;$P$6,$O$5,$O$6))</f>
        <v>AB</v>
      </c>
      <c r="U6" s="32">
        <v>1</v>
      </c>
      <c r="V6" s="3"/>
      <c r="W6" s="120">
        <v>8</v>
      </c>
      <c r="X6" s="48" t="s">
        <v>18</v>
      </c>
      <c r="Y6" s="49" t="str">
        <f>IF($P$5=$P$6,"1er poule 1",IF($P$5&gt;$P$6,$O$5,$O$6))</f>
        <v>AC</v>
      </c>
      <c r="Z6" s="50">
        <v>1</v>
      </c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41" ht="24.95" customHeight="1" thickBot="1">
      <c r="A7" s="37">
        <v>3</v>
      </c>
      <c r="B7" s="38"/>
      <c r="C7" s="38" t="s">
        <v>37</v>
      </c>
      <c r="D7" s="39"/>
      <c r="E7" s="51">
        <v>3</v>
      </c>
      <c r="F7" s="3"/>
      <c r="G7" s="37">
        <v>3</v>
      </c>
      <c r="H7" s="123"/>
      <c r="I7" s="118"/>
      <c r="J7" s="28" t="str">
        <f>IF(ISNA(MATCH($G$7,$E$5:$E$36,0)),"",INDEX($C$5:$C$36,MATCH($G$7,$E$5:$E$36,0)))</f>
        <v>AC</v>
      </c>
      <c r="K7" s="29">
        <v>1</v>
      </c>
      <c r="L7" s="20"/>
      <c r="M7" s="127">
        <v>15</v>
      </c>
      <c r="N7" s="52"/>
      <c r="O7" s="53" t="str">
        <f>IF($K$5=$K$6,"Perdant jeu 1",IF($K$5&lt;$K$6,$J$5,$J$6))</f>
        <v>AA</v>
      </c>
      <c r="P7" s="54">
        <v>1</v>
      </c>
      <c r="Q7" s="33"/>
      <c r="R7" s="126"/>
      <c r="S7" s="55"/>
      <c r="T7" s="56" t="str">
        <f>IF($P$7=$P$8,"Gagnant jeu 15",IF($P$7&gt;$P$8,$O$7,$O$8))</f>
        <v>AA</v>
      </c>
      <c r="U7" s="57">
        <v>0</v>
      </c>
      <c r="V7" s="3"/>
      <c r="W7" s="121"/>
      <c r="X7" s="58" t="s">
        <v>30</v>
      </c>
      <c r="Y7" s="59" t="str">
        <f>IF($U$14=$U$15,"2ème poule 3",IF($U$14&gt;$U$15,$T$14,$T$15))</f>
        <v>AG</v>
      </c>
      <c r="Z7" s="60">
        <v>5</v>
      </c>
      <c r="AA7" s="61"/>
      <c r="AB7" s="8" t="s">
        <v>3</v>
      </c>
      <c r="AC7" s="21" t="s">
        <v>4</v>
      </c>
      <c r="AD7" s="21" t="s">
        <v>5</v>
      </c>
      <c r="AE7" s="4"/>
      <c r="AF7" s="4"/>
      <c r="AG7" s="4"/>
      <c r="AH7" s="4"/>
      <c r="AI7" s="4"/>
      <c r="AJ7" s="4"/>
      <c r="AK7" s="4"/>
      <c r="AL7" s="4"/>
    </row>
    <row r="8" spans="1:41" ht="24.95" customHeight="1" thickBot="1">
      <c r="A8" s="37">
        <v>4</v>
      </c>
      <c r="B8" s="38"/>
      <c r="C8" s="38" t="s">
        <v>38</v>
      </c>
      <c r="D8" s="39"/>
      <c r="E8" s="40">
        <v>4</v>
      </c>
      <c r="F8" s="3"/>
      <c r="G8" s="62"/>
      <c r="H8" s="124"/>
      <c r="I8" s="119"/>
      <c r="J8" s="63" t="s">
        <v>63</v>
      </c>
      <c r="K8" s="64">
        <v>0</v>
      </c>
      <c r="L8" s="65"/>
      <c r="M8" s="128"/>
      <c r="N8" s="66"/>
      <c r="O8" s="67" t="str">
        <f>IF($K$7=$K$8,"Perdant jeu 2",IF($K$7&lt;$K$8,$J$7,$J$8))</f>
        <v>Office</v>
      </c>
      <c r="P8" s="68">
        <v>0</v>
      </c>
      <c r="Q8" s="65"/>
      <c r="R8" s="69"/>
      <c r="S8" s="69"/>
      <c r="T8" s="70"/>
      <c r="U8" s="71"/>
      <c r="V8" s="3"/>
      <c r="W8" s="4"/>
      <c r="X8" s="4"/>
      <c r="Y8" s="72"/>
      <c r="Z8" s="4"/>
      <c r="AA8" s="73"/>
      <c r="AB8" s="120">
        <v>4</v>
      </c>
      <c r="AC8" s="74" t="str">
        <f>IF($Z$6=$Z$7,"résultat",IF($Z$6&gt;$Z$7,$Y$6,$Y$7))</f>
        <v>AG</v>
      </c>
      <c r="AD8" s="50">
        <v>3</v>
      </c>
      <c r="AE8" s="4"/>
      <c r="AI8" s="4"/>
      <c r="AJ8" s="4"/>
      <c r="AK8" s="4"/>
      <c r="AL8" s="4"/>
    </row>
    <row r="9" spans="1:41" ht="24.95" customHeight="1" thickTop="1" thickBot="1">
      <c r="A9" s="37">
        <v>5</v>
      </c>
      <c r="B9" s="38"/>
      <c r="C9" s="38" t="s">
        <v>39</v>
      </c>
      <c r="D9" s="39"/>
      <c r="E9" s="51">
        <v>5</v>
      </c>
      <c r="F9" s="3"/>
      <c r="G9" s="37">
        <v>4</v>
      </c>
      <c r="H9" s="122">
        <v>2</v>
      </c>
      <c r="I9" s="115">
        <v>2</v>
      </c>
      <c r="J9" s="75" t="str">
        <f>IF(ISNA(MATCH($G$9,$E$5:$E$36,0)),"",INDEX($C$5:$C$36,MATCH($G$9,$E$5:$E$36,0)))</f>
        <v>AD</v>
      </c>
      <c r="K9" s="76">
        <v>5</v>
      </c>
      <c r="L9" s="77"/>
      <c r="M9" s="125">
        <v>14</v>
      </c>
      <c r="N9" s="78"/>
      <c r="O9" s="31" t="str">
        <f>IF($K$9=$K$10,"Gagnant jeu 3",IF($K$9&gt;$K$10,$J$9,$J$10))</f>
        <v>AE</v>
      </c>
      <c r="P9" s="32">
        <v>1</v>
      </c>
      <c r="Q9" s="77"/>
      <c r="R9" s="79"/>
      <c r="S9" s="79"/>
      <c r="T9" s="80"/>
      <c r="U9" s="81"/>
      <c r="V9" s="3"/>
      <c r="W9" s="4"/>
      <c r="X9" s="4"/>
      <c r="Y9" s="72"/>
      <c r="Z9" s="4"/>
      <c r="AA9" s="73"/>
      <c r="AB9" s="121"/>
      <c r="AC9" s="82" t="str">
        <f>IF($Z$10=$Z$11,"résultat",IF($Z$10&gt;$Z$11,$Y$10,$Y$11))</f>
        <v>AL</v>
      </c>
      <c r="AD9" s="60">
        <v>6</v>
      </c>
      <c r="AE9" s="150"/>
      <c r="AF9" s="4"/>
      <c r="AG9" s="4"/>
      <c r="AH9" s="4"/>
      <c r="AI9" s="4"/>
      <c r="AJ9" s="4"/>
      <c r="AK9" s="4"/>
      <c r="AL9" s="4"/>
    </row>
    <row r="10" spans="1:41" ht="24.95" customHeight="1" thickBot="1">
      <c r="A10" s="37">
        <v>6</v>
      </c>
      <c r="B10" s="38"/>
      <c r="C10" s="38" t="s">
        <v>40</v>
      </c>
      <c r="D10" s="39"/>
      <c r="E10" s="40">
        <v>6</v>
      </c>
      <c r="F10" s="3"/>
      <c r="G10" s="37">
        <v>5</v>
      </c>
      <c r="H10" s="123"/>
      <c r="I10" s="116"/>
      <c r="J10" s="41" t="str">
        <f>IF(ISNA(MATCH($G$10,$E$5:$E$36,0)),"",INDEX($C$5:$C$36,MATCH($G$10,$E$5:$E$36,0)))</f>
        <v>AE</v>
      </c>
      <c r="K10" s="42">
        <v>6</v>
      </c>
      <c r="L10" s="20"/>
      <c r="M10" s="126"/>
      <c r="N10" s="43"/>
      <c r="O10" s="44" t="str">
        <f>IF($K$11=$K$12,"Gagnant jeu 4",IF($K$11&gt;$K$12,$J$11,$J$12))</f>
        <v>AF</v>
      </c>
      <c r="P10" s="45">
        <v>2</v>
      </c>
      <c r="Q10" s="33"/>
      <c r="R10" s="127">
        <v>1</v>
      </c>
      <c r="S10" s="46"/>
      <c r="T10" s="47" t="str">
        <f>IF($P$9=$P$10,"Perdant jeu 14",IF($P$9&lt;$P$10,$O$9,$O$10))</f>
        <v>AE</v>
      </c>
      <c r="U10" s="32">
        <v>2</v>
      </c>
      <c r="V10" s="3"/>
      <c r="W10" s="120">
        <v>10</v>
      </c>
      <c r="X10" s="48" t="s">
        <v>11</v>
      </c>
      <c r="Y10" s="83" t="str">
        <f>IF($P$9=$P$10,"1er poule 2",IF($P$9&gt;$P$10,$O$9,$O$10))</f>
        <v>AF</v>
      </c>
      <c r="Z10" s="50">
        <v>2</v>
      </c>
      <c r="AA10" s="84"/>
      <c r="AB10" s="4"/>
      <c r="AC10" s="4"/>
      <c r="AD10" s="4"/>
      <c r="AE10" s="150"/>
      <c r="AF10" s="4"/>
      <c r="AG10" s="4"/>
      <c r="AH10" s="4"/>
      <c r="AI10" s="4"/>
      <c r="AJ10" s="4"/>
      <c r="AK10" s="4"/>
      <c r="AL10" s="4"/>
    </row>
    <row r="11" spans="1:41" ht="24.95" customHeight="1" thickBot="1">
      <c r="A11" s="37">
        <v>7</v>
      </c>
      <c r="B11" s="38"/>
      <c r="C11" s="38" t="s">
        <v>41</v>
      </c>
      <c r="D11" s="39"/>
      <c r="E11" s="51">
        <v>7</v>
      </c>
      <c r="F11" s="3"/>
      <c r="G11" s="37">
        <v>6</v>
      </c>
      <c r="H11" s="123"/>
      <c r="I11" s="118"/>
      <c r="J11" s="28" t="str">
        <f>IF(ISNA(MATCH($G$11,$E$5:$E$36,0)),"",INDEX($C$5:$C$36,MATCH($G$11,$E$5:$E$36,0)))</f>
        <v>AF</v>
      </c>
      <c r="K11" s="29">
        <v>1</v>
      </c>
      <c r="L11" s="20"/>
      <c r="M11" s="127">
        <v>13</v>
      </c>
      <c r="N11" s="52"/>
      <c r="O11" s="53" t="str">
        <f>IF($K$9=$K$10,"Perdant jeu 3",IF($K$9&lt;$K$10,$J$9,$J$10))</f>
        <v>AD</v>
      </c>
      <c r="P11" s="54">
        <v>1</v>
      </c>
      <c r="Q11" s="33"/>
      <c r="R11" s="126"/>
      <c r="S11" s="55"/>
      <c r="T11" s="56" t="str">
        <f>IF($P$11=$P$12,"Gagnant jeu 13",IF($P$11&gt;$P$12,$O$11,$O$12))</f>
        <v>AD</v>
      </c>
      <c r="U11" s="57">
        <v>0</v>
      </c>
      <c r="V11" s="3"/>
      <c r="W11" s="121"/>
      <c r="X11" s="58" t="s">
        <v>20</v>
      </c>
      <c r="Y11" s="59" t="str">
        <f>IF($U$18=$U$19,"2ème poule 4",IF($U$18&gt;$U$19,$T$18,$T$19))</f>
        <v>AL</v>
      </c>
      <c r="Z11" s="60">
        <v>4</v>
      </c>
      <c r="AA11" s="4"/>
      <c r="AB11" s="4"/>
      <c r="AC11" s="4"/>
      <c r="AD11" s="4"/>
      <c r="AE11" s="150"/>
      <c r="AF11" s="8" t="s">
        <v>3</v>
      </c>
      <c r="AG11" s="21" t="s">
        <v>4</v>
      </c>
      <c r="AH11" s="21" t="s">
        <v>5</v>
      </c>
      <c r="AI11" s="4"/>
      <c r="AJ11" s="4"/>
      <c r="AK11" s="4"/>
      <c r="AL11" s="4"/>
    </row>
    <row r="12" spans="1:41" ht="24.95" customHeight="1" thickBot="1">
      <c r="A12" s="37">
        <v>8</v>
      </c>
      <c r="B12" s="38"/>
      <c r="C12" s="38" t="s">
        <v>42</v>
      </c>
      <c r="D12" s="39"/>
      <c r="E12" s="40">
        <v>8</v>
      </c>
      <c r="F12" s="3"/>
      <c r="G12" s="62"/>
      <c r="H12" s="124"/>
      <c r="I12" s="119"/>
      <c r="J12" s="63" t="s">
        <v>63</v>
      </c>
      <c r="K12" s="64">
        <v>0</v>
      </c>
      <c r="L12" s="65"/>
      <c r="M12" s="128"/>
      <c r="N12" s="66"/>
      <c r="O12" s="67" t="str">
        <f>IF($K$11=$K$12,"Perdant jeu 4",IF($K$11&lt;$K$12,$J$11,$J$12))</f>
        <v>Office</v>
      </c>
      <c r="P12" s="68">
        <v>0</v>
      </c>
      <c r="Q12" s="85"/>
      <c r="R12" s="69"/>
      <c r="S12" s="69"/>
      <c r="T12" s="70"/>
      <c r="U12" s="71"/>
      <c r="V12" s="3"/>
      <c r="W12" s="4"/>
      <c r="X12" s="4"/>
      <c r="Y12" s="72"/>
      <c r="Z12" s="4"/>
      <c r="AA12" s="4"/>
      <c r="AB12" s="4"/>
      <c r="AC12" s="4"/>
      <c r="AD12" s="4"/>
      <c r="AE12" s="150"/>
      <c r="AF12" s="151">
        <v>3</v>
      </c>
      <c r="AG12" s="74" t="str">
        <f>IF($AD$8=$AD$9,"résultat",IF($AD$8&gt;$AD$9,$AC$8,$AC$9))</f>
        <v>AL</v>
      </c>
      <c r="AH12" s="50">
        <v>1</v>
      </c>
      <c r="AI12" s="4"/>
      <c r="AJ12" s="4"/>
      <c r="AK12" s="4"/>
      <c r="AL12" s="4"/>
    </row>
    <row r="13" spans="1:41" ht="24.95" customHeight="1" thickTop="1" thickBot="1">
      <c r="A13" s="37">
        <v>9</v>
      </c>
      <c r="B13" s="38"/>
      <c r="C13" s="38" t="s">
        <v>43</v>
      </c>
      <c r="D13" s="39"/>
      <c r="E13" s="51">
        <v>9</v>
      </c>
      <c r="F13" s="3"/>
      <c r="G13" s="37">
        <v>7</v>
      </c>
      <c r="H13" s="122">
        <v>3</v>
      </c>
      <c r="I13" s="115">
        <v>3</v>
      </c>
      <c r="J13" s="75" t="str">
        <f>IF(ISNA(MATCH($G$13,$E$5:$E$36,0)),"",INDEX($C$5:$C$36,MATCH($G$13,$E$5:$E$36,0)))</f>
        <v>AG</v>
      </c>
      <c r="K13" s="76">
        <v>5</v>
      </c>
      <c r="L13" s="77"/>
      <c r="M13" s="125">
        <v>12</v>
      </c>
      <c r="N13" s="78"/>
      <c r="O13" s="31" t="str">
        <f>IF($K$13=$K$14,"Gagnant jeu 5",IF($K$13&gt;$K$14,$J$13,$J$14))</f>
        <v>AG</v>
      </c>
      <c r="P13" s="32">
        <v>0</v>
      </c>
      <c r="Q13" s="86"/>
      <c r="R13" s="79"/>
      <c r="S13" s="79"/>
      <c r="T13" s="80"/>
      <c r="U13" s="81"/>
      <c r="V13" s="3"/>
      <c r="W13" s="4"/>
      <c r="X13" s="4"/>
      <c r="Y13" s="72"/>
      <c r="Z13" s="4"/>
      <c r="AA13" s="4"/>
      <c r="AB13" s="4"/>
      <c r="AC13" s="4"/>
      <c r="AD13" s="4"/>
      <c r="AE13" s="149"/>
      <c r="AF13" s="152"/>
      <c r="AG13" s="82" t="str">
        <f>IF($AD$16=$AD$17,"résultat",IF($AD$16&gt;$AD$17,$AC$16,$AC$17))</f>
        <v>AQ</v>
      </c>
      <c r="AH13" s="60">
        <v>2</v>
      </c>
      <c r="AI13" s="150"/>
      <c r="AJ13" s="4"/>
      <c r="AK13" s="4"/>
      <c r="AL13" s="4"/>
    </row>
    <row r="14" spans="1:41" ht="24.95" customHeight="1" thickBot="1">
      <c r="A14" s="37">
        <v>10</v>
      </c>
      <c r="B14" s="38"/>
      <c r="C14" s="38" t="s">
        <v>44</v>
      </c>
      <c r="D14" s="39"/>
      <c r="E14" s="40">
        <v>10</v>
      </c>
      <c r="F14" s="3"/>
      <c r="G14" s="37">
        <v>8</v>
      </c>
      <c r="H14" s="123"/>
      <c r="I14" s="116"/>
      <c r="J14" s="41" t="str">
        <f>IF(ISNA(MATCH($G$14,$E$5:$E$36,0)),"",INDEX($C$5:$C$36,MATCH($G$14,$E$5:$E$36,0)))</f>
        <v>AH</v>
      </c>
      <c r="K14" s="42">
        <v>0</v>
      </c>
      <c r="L14" s="20"/>
      <c r="M14" s="126"/>
      <c r="N14" s="43"/>
      <c r="O14" s="44" t="str">
        <f>IF($K$15=$K$16,"Gagnant jeu 6",IF($K$15&gt;$K$16,$J$15,$J$16))</f>
        <v>AI</v>
      </c>
      <c r="P14" s="45">
        <v>6</v>
      </c>
      <c r="Q14" s="33"/>
      <c r="R14" s="127">
        <v>3</v>
      </c>
      <c r="S14" s="46"/>
      <c r="T14" s="47" t="str">
        <f>IF($P$13=$P$14,"Perdant jeu 12",IF($P$13&lt;$P$14,$O$13,$O$14))</f>
        <v>AG</v>
      </c>
      <c r="U14" s="32">
        <v>3</v>
      </c>
      <c r="V14" s="3"/>
      <c r="W14" s="120">
        <v>12</v>
      </c>
      <c r="X14" s="48" t="s">
        <v>8</v>
      </c>
      <c r="Y14" s="83" t="str">
        <f>IF($P$13=$P$14,"1er poule 3",IF($P$13&gt;$P$14,$O$13,$O$14))</f>
        <v>AI</v>
      </c>
      <c r="Z14" s="50">
        <v>3</v>
      </c>
      <c r="AA14" s="4"/>
      <c r="AB14" s="4"/>
      <c r="AC14" s="4"/>
      <c r="AD14" s="4"/>
      <c r="AE14" s="149"/>
      <c r="AF14" s="4"/>
      <c r="AG14" s="4"/>
      <c r="AH14" s="4"/>
      <c r="AI14" s="150"/>
      <c r="AJ14" s="4"/>
      <c r="AK14" s="4"/>
      <c r="AL14" s="4"/>
    </row>
    <row r="15" spans="1:41" ht="24.95" customHeight="1" thickBot="1">
      <c r="A15" s="37">
        <v>11</v>
      </c>
      <c r="B15" s="38"/>
      <c r="C15" s="38" t="s">
        <v>45</v>
      </c>
      <c r="D15" s="39"/>
      <c r="E15" s="51">
        <v>11</v>
      </c>
      <c r="F15" s="3"/>
      <c r="G15" s="37">
        <v>9</v>
      </c>
      <c r="H15" s="123"/>
      <c r="I15" s="118"/>
      <c r="J15" s="28" t="str">
        <f>IF(ISNA(MATCH($G$15,$E$5:$E$36,0)),"",INDEX($C$5:$C$36,MATCH($G$15,$E$5:$E$36,0)))</f>
        <v>AI</v>
      </c>
      <c r="K15" s="29">
        <v>1</v>
      </c>
      <c r="L15" s="20"/>
      <c r="M15" s="127">
        <v>11</v>
      </c>
      <c r="N15" s="52"/>
      <c r="O15" s="53" t="str">
        <f>IF($K$13=$K$14,"Perdant jeu 5",IF($K$13&lt;$K$14,$J$13,$J$14))</f>
        <v>AH</v>
      </c>
      <c r="P15" s="54">
        <v>1</v>
      </c>
      <c r="Q15" s="33"/>
      <c r="R15" s="126"/>
      <c r="S15" s="55"/>
      <c r="T15" s="56" t="str">
        <f>IF($P$15=$P$16,"Gagnant jeu 11",IF($P$15&gt;$P$16,$O$15,$O$16))</f>
        <v>AH</v>
      </c>
      <c r="U15" s="57">
        <v>0</v>
      </c>
      <c r="V15" s="3"/>
      <c r="W15" s="121"/>
      <c r="X15" s="58" t="s">
        <v>27</v>
      </c>
      <c r="Y15" s="59" t="str">
        <f>IF($U$22=$U$23,"2ème poule 5",IF($U$22&gt;$U$23,$T$22,$T$23))</f>
        <v>AO</v>
      </c>
      <c r="Z15" s="60">
        <v>8</v>
      </c>
      <c r="AA15" s="61"/>
      <c r="AB15" s="4"/>
      <c r="AC15" s="4"/>
      <c r="AD15" s="4"/>
      <c r="AE15" s="149"/>
      <c r="AF15" s="4"/>
      <c r="AG15" s="4"/>
      <c r="AH15" s="4"/>
      <c r="AI15" s="150"/>
      <c r="AJ15" s="4"/>
      <c r="AK15" s="4"/>
      <c r="AL15" s="4"/>
    </row>
    <row r="16" spans="1:41" ht="24.95" customHeight="1" thickBot="1">
      <c r="A16" s="37">
        <v>12</v>
      </c>
      <c r="B16" s="38"/>
      <c r="C16" s="38" t="s">
        <v>46</v>
      </c>
      <c r="D16" s="39"/>
      <c r="E16" s="40">
        <v>12</v>
      </c>
      <c r="F16" s="3"/>
      <c r="G16" s="62"/>
      <c r="H16" s="124"/>
      <c r="I16" s="119"/>
      <c r="J16" s="63" t="s">
        <v>63</v>
      </c>
      <c r="K16" s="64">
        <v>0</v>
      </c>
      <c r="L16" s="65"/>
      <c r="M16" s="128"/>
      <c r="N16" s="66"/>
      <c r="O16" s="67" t="str">
        <f>IF($K$15=$K$16,"Perdant jeu 6",IF($K$15&lt;$K$16,$J$15,$J$16))</f>
        <v>Office</v>
      </c>
      <c r="P16" s="68">
        <v>0</v>
      </c>
      <c r="Q16" s="65"/>
      <c r="R16" s="69"/>
      <c r="S16" s="69"/>
      <c r="T16" s="70"/>
      <c r="U16" s="71"/>
      <c r="V16" s="3"/>
      <c r="W16" s="4"/>
      <c r="X16" s="4"/>
      <c r="Y16" s="72"/>
      <c r="Z16" s="4"/>
      <c r="AA16" s="4"/>
      <c r="AB16" s="120">
        <v>1</v>
      </c>
      <c r="AC16" s="74" t="str">
        <f>IF($Z$14=$Z$15,"résultat",IF($Z$14&gt;$Z$15,$Y$14,$Y$15))</f>
        <v>AO</v>
      </c>
      <c r="AD16" s="50">
        <v>1</v>
      </c>
      <c r="AE16" s="149"/>
      <c r="AF16" s="4"/>
      <c r="AG16" s="4"/>
      <c r="AH16" s="4"/>
      <c r="AI16" s="150"/>
    </row>
    <row r="17" spans="1:38" ht="24.95" customHeight="1" thickTop="1" thickBot="1">
      <c r="A17" s="37">
        <v>13</v>
      </c>
      <c r="B17" s="38"/>
      <c r="C17" s="38" t="s">
        <v>47</v>
      </c>
      <c r="D17" s="87"/>
      <c r="E17" s="51">
        <v>13</v>
      </c>
      <c r="F17" s="3"/>
      <c r="G17" s="37">
        <v>10</v>
      </c>
      <c r="H17" s="122">
        <v>4</v>
      </c>
      <c r="I17" s="115">
        <v>4</v>
      </c>
      <c r="J17" s="75" t="str">
        <f>IF(ISNA(MATCH($G$17,$E$5:$E$36,0)),"",INDEX($C$5:$C$36,MATCH($G$17,$E$5:$E$36,0)))</f>
        <v>AJ</v>
      </c>
      <c r="K17" s="76">
        <v>5</v>
      </c>
      <c r="L17" s="77"/>
      <c r="M17" s="125">
        <v>10</v>
      </c>
      <c r="N17" s="78"/>
      <c r="O17" s="31" t="str">
        <f>IF($K$17=$K$18,"Gagnant jeu 7",IF($K$17&gt;$K$18,$J$17,$J$18))</f>
        <v>AK</v>
      </c>
      <c r="P17" s="32">
        <v>1</v>
      </c>
      <c r="Q17" s="77"/>
      <c r="R17" s="79"/>
      <c r="S17" s="79"/>
      <c r="T17" s="80"/>
      <c r="U17" s="81"/>
      <c r="V17" s="3"/>
      <c r="W17" s="4"/>
      <c r="X17" s="4"/>
      <c r="Y17" s="72"/>
      <c r="Z17" s="4"/>
      <c r="AA17" s="4"/>
      <c r="AB17" s="121"/>
      <c r="AC17" s="82" t="str">
        <f>IF($Z$18=$Z$19,"résultat",IF($Z$18&gt;$Z$19,$Y$18,$Y$19))</f>
        <v>AQ</v>
      </c>
      <c r="AD17" s="60">
        <v>2</v>
      </c>
      <c r="AF17" s="4"/>
      <c r="AG17" s="4"/>
      <c r="AH17" s="4"/>
      <c r="AI17" s="150"/>
      <c r="AJ17" s="4"/>
      <c r="AK17" s="4"/>
      <c r="AL17" s="4"/>
    </row>
    <row r="18" spans="1:38" ht="24.95" customHeight="1" thickBot="1">
      <c r="A18" s="37">
        <v>14</v>
      </c>
      <c r="B18" s="38"/>
      <c r="C18" s="38" t="s">
        <v>48</v>
      </c>
      <c r="D18" s="39"/>
      <c r="E18" s="40">
        <v>14</v>
      </c>
      <c r="F18" s="3"/>
      <c r="G18" s="37">
        <v>11</v>
      </c>
      <c r="H18" s="123"/>
      <c r="I18" s="116"/>
      <c r="J18" s="41" t="str">
        <f>IF(ISNA(MATCH($G$18,$E$5:$E$36,0)),"",INDEX($C$5:$C$36,MATCH($G$18,$E$5:$E$36,0)))</f>
        <v>AK</v>
      </c>
      <c r="K18" s="42">
        <v>6</v>
      </c>
      <c r="L18" s="20"/>
      <c r="M18" s="126"/>
      <c r="N18" s="43"/>
      <c r="O18" s="44" t="str">
        <f>IF($K$19=$K$20,"Gagnant jeu 8",IF($K$19&gt;$K$20,$J$19,$J$20))</f>
        <v>AL</v>
      </c>
      <c r="P18" s="45">
        <v>0</v>
      </c>
      <c r="Q18" s="33"/>
      <c r="R18" s="127">
        <v>5</v>
      </c>
      <c r="S18" s="46"/>
      <c r="T18" s="47" t="str">
        <f>IF($P$17=$P$18,"Perdant jeu 10",IF($P$17&lt;$P$18,$O$17,$O$18))</f>
        <v>AL</v>
      </c>
      <c r="U18" s="32">
        <v>4</v>
      </c>
      <c r="V18" s="3"/>
      <c r="W18" s="120">
        <v>14</v>
      </c>
      <c r="X18" s="48" t="s">
        <v>9</v>
      </c>
      <c r="Y18" s="83" t="str">
        <f>IF($P$17=$P$18,"1er poule 4",IF($P$17&gt;$P$18,$O$17,$O$18))</f>
        <v>AK</v>
      </c>
      <c r="Z18" s="50">
        <v>2</v>
      </c>
      <c r="AA18" s="88"/>
      <c r="AB18" s="4"/>
      <c r="AC18" s="4"/>
      <c r="AD18" s="4"/>
      <c r="AF18" s="4"/>
      <c r="AG18" s="4"/>
      <c r="AH18" s="4"/>
      <c r="AI18" s="150"/>
      <c r="AJ18" s="4"/>
      <c r="AK18" s="4"/>
      <c r="AL18" s="4"/>
    </row>
    <row r="19" spans="1:38" ht="24.95" customHeight="1" thickBot="1">
      <c r="A19" s="37">
        <v>15</v>
      </c>
      <c r="B19" s="89"/>
      <c r="C19" s="89" t="s">
        <v>49</v>
      </c>
      <c r="D19" s="39"/>
      <c r="E19" s="51">
        <v>15</v>
      </c>
      <c r="F19" s="3"/>
      <c r="G19" s="37">
        <v>12</v>
      </c>
      <c r="H19" s="123"/>
      <c r="I19" s="118"/>
      <c r="J19" s="28" t="str">
        <f>IF(ISNA(MATCH($G$19,$E$5:$E$36,0)),"",INDEX($C$5:$C$36,MATCH($G$19,$E$5:$E$36,0)))</f>
        <v>AL</v>
      </c>
      <c r="K19" s="29">
        <v>1</v>
      </c>
      <c r="L19" s="20"/>
      <c r="M19" s="127">
        <v>9</v>
      </c>
      <c r="N19" s="52"/>
      <c r="O19" s="53" t="str">
        <f>IF($K$17=$K$18,"Perdant jeu 7",IF($K$17&lt;$K$18,$J$17,$J$18))</f>
        <v>AJ</v>
      </c>
      <c r="P19" s="54">
        <v>1</v>
      </c>
      <c r="Q19" s="33"/>
      <c r="R19" s="126"/>
      <c r="S19" s="55"/>
      <c r="T19" s="56" t="str">
        <f>IF($P$19=$P$20,"Gagnant jeu 9",IF($P$19&gt;$P$20,$O$19,$O$20))</f>
        <v>AJ</v>
      </c>
      <c r="U19" s="57">
        <v>0</v>
      </c>
      <c r="V19" s="3"/>
      <c r="W19" s="121"/>
      <c r="X19" s="58" t="s">
        <v>15</v>
      </c>
      <c r="Y19" s="59" t="str">
        <f>IF($U$26=$U$27,"2ème poule 6",IF($U$26&gt;$U$27,$T$26,$T$27))</f>
        <v>AQ</v>
      </c>
      <c r="Z19" s="60">
        <v>3</v>
      </c>
      <c r="AA19" s="4"/>
      <c r="AB19" s="4"/>
      <c r="AC19" s="4"/>
      <c r="AD19" s="4"/>
      <c r="AF19" s="4"/>
      <c r="AG19" s="4"/>
      <c r="AH19" s="4"/>
      <c r="AI19" s="150"/>
      <c r="AJ19" s="8" t="s">
        <v>3</v>
      </c>
      <c r="AK19" s="21" t="s">
        <v>4</v>
      </c>
      <c r="AL19" s="21" t="s">
        <v>5</v>
      </c>
    </row>
    <row r="20" spans="1:38" ht="24.95" customHeight="1" thickBot="1">
      <c r="A20" s="37">
        <v>16</v>
      </c>
      <c r="B20" s="90"/>
      <c r="C20" s="38" t="s">
        <v>50</v>
      </c>
      <c r="D20" s="39"/>
      <c r="E20" s="40">
        <v>16</v>
      </c>
      <c r="F20" s="3"/>
      <c r="G20" s="62"/>
      <c r="H20" s="124"/>
      <c r="I20" s="119"/>
      <c r="J20" s="63" t="s">
        <v>63</v>
      </c>
      <c r="K20" s="64">
        <v>0</v>
      </c>
      <c r="L20" s="65"/>
      <c r="M20" s="128"/>
      <c r="N20" s="66"/>
      <c r="O20" s="67" t="str">
        <f>IF($K$19=$K$20,"Perdant jeu 8",IF($K$19&lt;$K$20,$J$19,$J$20))</f>
        <v>Office</v>
      </c>
      <c r="P20" s="68">
        <v>0</v>
      </c>
      <c r="Q20" s="85"/>
      <c r="R20" s="69"/>
      <c r="S20" s="69"/>
      <c r="T20" s="91"/>
      <c r="U20" s="85"/>
      <c r="V20" s="3"/>
      <c r="W20" s="4"/>
      <c r="X20" s="4"/>
      <c r="Y20" s="72"/>
      <c r="Z20" s="4"/>
      <c r="AA20" s="4"/>
      <c r="AB20" s="4"/>
      <c r="AC20" s="4"/>
      <c r="AD20" s="4"/>
      <c r="AF20" s="4"/>
      <c r="AG20" s="4"/>
      <c r="AH20" s="4"/>
      <c r="AI20" s="150"/>
      <c r="AJ20" s="151">
        <v>2</v>
      </c>
      <c r="AK20" s="74" t="str">
        <f>IF($AH$12=$AH$13,"résultat",IF($AH$12&gt;$AH$13,$AG$12,$AG$13))</f>
        <v>AQ</v>
      </c>
      <c r="AL20" s="50">
        <v>6</v>
      </c>
    </row>
    <row r="21" spans="1:38" ht="24.75" customHeight="1" thickTop="1" thickBot="1">
      <c r="A21" s="37">
        <v>17</v>
      </c>
      <c r="B21" s="89"/>
      <c r="C21" s="89" t="s">
        <v>51</v>
      </c>
      <c r="D21" s="39"/>
      <c r="E21" s="51">
        <v>17</v>
      </c>
      <c r="F21" s="3"/>
      <c r="G21" s="37">
        <v>13</v>
      </c>
      <c r="H21" s="135">
        <v>5</v>
      </c>
      <c r="I21" s="115">
        <v>5</v>
      </c>
      <c r="J21" s="75" t="str">
        <f>IF(ISNA(MATCH($G$21,$E$5:$E$36,0)),"",INDEX($C$5:$C$36,MATCH($G$21,$E$5:$E$36,0)))</f>
        <v>AM</v>
      </c>
      <c r="K21" s="76">
        <v>5</v>
      </c>
      <c r="L21" s="20"/>
      <c r="M21" s="127">
        <v>8</v>
      </c>
      <c r="N21" s="30"/>
      <c r="O21" s="31" t="str">
        <f>IF($K$21=$K$22,"Gagnant jeu 9",IF($K$21&gt;$K$22,$J$21,$J$22))</f>
        <v>AN</v>
      </c>
      <c r="P21" s="32">
        <v>13</v>
      </c>
      <c r="Q21" s="8"/>
      <c r="R21" s="34"/>
      <c r="S21" s="34"/>
      <c r="T21" s="92"/>
      <c r="U21" s="35"/>
      <c r="V21" s="3"/>
      <c r="W21" s="4"/>
      <c r="X21" s="4"/>
      <c r="Y21" s="72"/>
      <c r="Z21" s="4"/>
      <c r="AA21" s="4"/>
      <c r="AB21" s="4"/>
      <c r="AC21" s="4"/>
      <c r="AD21" s="4"/>
      <c r="AE21" s="4"/>
      <c r="AF21" s="4"/>
      <c r="AG21" s="4"/>
      <c r="AH21" s="4"/>
      <c r="AI21" s="149"/>
      <c r="AJ21" s="152"/>
      <c r="AK21" s="82" t="str">
        <f>IF($AH$28=$AH$29,"résultat",IF($AH$28&gt;$AH$29,$AG$28,$AG$29))</f>
        <v>AU</v>
      </c>
      <c r="AL21" s="60">
        <v>2</v>
      </c>
    </row>
    <row r="22" spans="1:38" ht="24.75" customHeight="1" thickBot="1">
      <c r="A22" s="37">
        <v>18</v>
      </c>
      <c r="B22" s="90"/>
      <c r="C22" s="38" t="s">
        <v>52</v>
      </c>
      <c r="D22" s="39"/>
      <c r="E22" s="40">
        <v>18</v>
      </c>
      <c r="F22" s="3"/>
      <c r="G22" s="37">
        <v>14</v>
      </c>
      <c r="H22" s="123"/>
      <c r="I22" s="116"/>
      <c r="J22" s="41" t="str">
        <f>IF(ISNA(MATCH($G$22,$E$5:$E$36,0)),"",INDEX($C$5:$C$36,MATCH($G$22,$E$5:$E$36,0)))</f>
        <v>AN</v>
      </c>
      <c r="K22" s="42">
        <v>6</v>
      </c>
      <c r="L22" s="20"/>
      <c r="M22" s="126"/>
      <c r="N22" s="43"/>
      <c r="O22" s="44" t="str">
        <f>IF($K$23=$K$24,"Gagnant jeu 10",IF($K$23&gt;$K$24,$J$23,$J$24))</f>
        <v>AO</v>
      </c>
      <c r="P22" s="45">
        <v>5</v>
      </c>
      <c r="Q22" s="8"/>
      <c r="R22" s="127">
        <v>9</v>
      </c>
      <c r="S22" s="46"/>
      <c r="T22" s="47" t="str">
        <f>IF($P$21=$P$22,"Perdant jeu 8",IF($P$21&lt;$P$22,$O$21,$O$22))</f>
        <v>AO</v>
      </c>
      <c r="U22" s="32">
        <v>6</v>
      </c>
      <c r="V22" s="3"/>
      <c r="W22" s="120">
        <v>6</v>
      </c>
      <c r="X22" s="48" t="s">
        <v>10</v>
      </c>
      <c r="Y22" s="83" t="str">
        <f>IF($P$21=$P$22,"1er poule 5",IF($P$21&gt;$P$22,$O$21,$O$22))</f>
        <v>AN</v>
      </c>
      <c r="Z22" s="50">
        <v>2</v>
      </c>
      <c r="AA22" s="4"/>
      <c r="AB22" s="4"/>
      <c r="AC22" s="4"/>
      <c r="AD22" s="4"/>
      <c r="AE22" s="4"/>
      <c r="AF22" s="4"/>
      <c r="AG22" s="4"/>
      <c r="AH22" s="4"/>
      <c r="AI22" s="149"/>
      <c r="AJ22" s="4"/>
      <c r="AK22" s="4"/>
      <c r="AL22" s="4"/>
    </row>
    <row r="23" spans="1:38" ht="24.95" customHeight="1" thickBot="1">
      <c r="A23" s="37">
        <v>19</v>
      </c>
      <c r="B23" s="93"/>
      <c r="C23" s="89" t="s">
        <v>13</v>
      </c>
      <c r="D23" s="39"/>
      <c r="E23" s="51">
        <v>19</v>
      </c>
      <c r="F23" s="3"/>
      <c r="G23" s="37">
        <v>15</v>
      </c>
      <c r="H23" s="123"/>
      <c r="I23" s="118"/>
      <c r="J23" s="28" t="str">
        <f>IF(ISNA(MATCH($G$23,$E$5:$E$36,0)),"",INDEX($C$5:$C$36,MATCH($G$23,$E$5:$E$36,0)))</f>
        <v>AO</v>
      </c>
      <c r="K23" s="29">
        <v>1</v>
      </c>
      <c r="L23" s="20"/>
      <c r="M23" s="127">
        <v>7</v>
      </c>
      <c r="N23" s="52"/>
      <c r="O23" s="53" t="str">
        <f>IF($K$21=$K$22,"Perdant jeu 9",IF($K$21&lt;$K$22,$J$21,$J$22))</f>
        <v>AM</v>
      </c>
      <c r="P23" s="54">
        <v>1</v>
      </c>
      <c r="Q23" s="8"/>
      <c r="R23" s="126"/>
      <c r="S23" s="55"/>
      <c r="T23" s="56" t="str">
        <f>IF($P$23=$P$24,"Gagnant jeu 7",IF($P$23&gt;$P$24,$O$23,$O$24))</f>
        <v>AM</v>
      </c>
      <c r="U23" s="57">
        <v>0</v>
      </c>
      <c r="V23" s="3"/>
      <c r="W23" s="121"/>
      <c r="X23" s="58" t="s">
        <v>29</v>
      </c>
      <c r="Y23" s="59" t="str">
        <f>IF($U$30=$U$31,"2ème poule 7",IF($U$30&gt;$U$31,$T$30,$T$31))</f>
        <v>AT</v>
      </c>
      <c r="Z23" s="60">
        <v>3</v>
      </c>
      <c r="AA23" s="61"/>
      <c r="AB23" s="4"/>
      <c r="AC23" s="4"/>
      <c r="AD23" s="4"/>
      <c r="AE23" s="4"/>
      <c r="AF23" s="4"/>
      <c r="AG23" s="4"/>
      <c r="AH23" s="4"/>
      <c r="AI23" s="149"/>
      <c r="AJ23" s="4"/>
      <c r="AK23" s="4"/>
      <c r="AL23" s="4"/>
    </row>
    <row r="24" spans="1:38" ht="24.95" customHeight="1" thickBot="1">
      <c r="A24" s="37">
        <v>20</v>
      </c>
      <c r="B24" s="37"/>
      <c r="C24" s="38" t="s">
        <v>53</v>
      </c>
      <c r="D24" s="39"/>
      <c r="E24" s="40">
        <v>20</v>
      </c>
      <c r="F24" s="3"/>
      <c r="G24" s="62"/>
      <c r="H24" s="124"/>
      <c r="I24" s="119"/>
      <c r="J24" s="63" t="s">
        <v>63</v>
      </c>
      <c r="K24" s="64">
        <v>0</v>
      </c>
      <c r="L24" s="65"/>
      <c r="M24" s="128"/>
      <c r="N24" s="66"/>
      <c r="O24" s="67" t="str">
        <f>IF($K$23=$K$24,"Perdant jeu 10",IF($K$23&lt;$K$24,$J$23,$J$24))</f>
        <v>Office</v>
      </c>
      <c r="P24" s="68">
        <v>0</v>
      </c>
      <c r="Q24" s="65"/>
      <c r="R24" s="69"/>
      <c r="S24" s="69"/>
      <c r="T24" s="70"/>
      <c r="U24" s="71"/>
      <c r="V24" s="3"/>
      <c r="W24" s="4"/>
      <c r="X24" s="4"/>
      <c r="Y24" s="72"/>
      <c r="Z24" s="4"/>
      <c r="AA24" s="4"/>
      <c r="AB24" s="120">
        <v>8</v>
      </c>
      <c r="AC24" s="74" t="str">
        <f>IF($Z$22=$Z$23,"résultat",IF($Z$22&gt;$Z$23,$Y$22,$Y$23))</f>
        <v>AT</v>
      </c>
      <c r="AD24" s="50">
        <v>3</v>
      </c>
      <c r="AF24" s="4"/>
      <c r="AG24" s="4"/>
      <c r="AH24" s="4"/>
      <c r="AI24" s="149"/>
      <c r="AJ24" s="4"/>
      <c r="AK24" s="4"/>
      <c r="AL24" s="4"/>
    </row>
    <row r="25" spans="1:38" ht="24.95" customHeight="1" thickTop="1" thickBot="1">
      <c r="A25" s="94">
        <v>21</v>
      </c>
      <c r="B25" s="93"/>
      <c r="C25" s="89" t="s">
        <v>54</v>
      </c>
      <c r="D25" s="39"/>
      <c r="E25" s="51">
        <v>21</v>
      </c>
      <c r="F25" s="3"/>
      <c r="G25" s="37">
        <v>16</v>
      </c>
      <c r="H25" s="122">
        <v>6</v>
      </c>
      <c r="I25" s="115">
        <v>6</v>
      </c>
      <c r="J25" s="75" t="str">
        <f>IF(ISNA(MATCH($G$25,$E$5:$E$36,0)),"",INDEX($C$5:$C$36,MATCH($G$25,$E$5:$E$36,0)))</f>
        <v>AP</v>
      </c>
      <c r="K25" s="76">
        <v>5</v>
      </c>
      <c r="L25" s="77"/>
      <c r="M25" s="125">
        <v>6</v>
      </c>
      <c r="N25" s="78"/>
      <c r="O25" s="31" t="str">
        <f>IF($K$25=$K$26,"Gagnant jeu 11",IF($K$25&gt;$K$26,$J$25,$J$26))</f>
        <v>AQ</v>
      </c>
      <c r="P25" s="32">
        <v>4</v>
      </c>
      <c r="Q25" s="77"/>
      <c r="R25" s="79"/>
      <c r="S25" s="79"/>
      <c r="T25" s="80"/>
      <c r="U25" s="81"/>
      <c r="V25" s="3"/>
      <c r="W25" s="4"/>
      <c r="X25" s="4"/>
      <c r="Y25" s="72"/>
      <c r="Z25" s="4"/>
      <c r="AA25" s="4"/>
      <c r="AB25" s="121"/>
      <c r="AC25" s="82" t="str">
        <f>IF($Z$26=$Z$27,"résultat",IF($Z$26&gt;$Z$27,$Y$26,$Y$27))</f>
        <v>AX</v>
      </c>
      <c r="AD25" s="60">
        <v>0</v>
      </c>
      <c r="AE25" s="150"/>
      <c r="AF25" s="4"/>
      <c r="AG25" s="4"/>
      <c r="AH25" s="4"/>
      <c r="AI25" s="149"/>
      <c r="AJ25" s="4"/>
      <c r="AK25" s="4"/>
      <c r="AL25" s="4"/>
    </row>
    <row r="26" spans="1:38" ht="24.95" customHeight="1" thickBot="1">
      <c r="A26" s="37">
        <v>22</v>
      </c>
      <c r="B26" s="37"/>
      <c r="C26" s="38" t="s">
        <v>55</v>
      </c>
      <c r="D26" s="39"/>
      <c r="E26" s="40">
        <v>22</v>
      </c>
      <c r="F26" s="3"/>
      <c r="G26" s="37">
        <v>17</v>
      </c>
      <c r="H26" s="123"/>
      <c r="I26" s="116"/>
      <c r="J26" s="41" t="str">
        <f>IF(ISNA(MATCH($G$26,$E$5:$E$36,0)),"",INDEX($C$5:$C$36,MATCH($G$26,$E$5:$E$36,0)))</f>
        <v>AQ</v>
      </c>
      <c r="K26" s="42">
        <v>6</v>
      </c>
      <c r="L26" s="20"/>
      <c r="M26" s="126"/>
      <c r="N26" s="43"/>
      <c r="O26" s="44" t="str">
        <f>IF($K$27=$K$28,"Gagnant jeu 12",IF($K$27&gt;$K$28,$J$27,$J$28))</f>
        <v>AR</v>
      </c>
      <c r="P26" s="45">
        <v>5</v>
      </c>
      <c r="Q26" s="8"/>
      <c r="R26" s="127">
        <v>7</v>
      </c>
      <c r="S26" s="46"/>
      <c r="T26" s="47" t="str">
        <f>IF($P$25=$P$26,"Perdant jeu 6",IF($P$25&lt;$P$26,$O$25,$O$26))</f>
        <v>AQ</v>
      </c>
      <c r="U26" s="32">
        <v>5</v>
      </c>
      <c r="V26" s="3"/>
      <c r="W26" s="120">
        <v>4</v>
      </c>
      <c r="X26" s="48" t="s">
        <v>12</v>
      </c>
      <c r="Y26" s="83" t="str">
        <f>IF($P$25=$P$26,"1er poule 6",IF($P$25&gt;$P$26,$O$25,$O$26))</f>
        <v>AR</v>
      </c>
      <c r="Z26" s="50">
        <v>1</v>
      </c>
      <c r="AA26" s="84"/>
      <c r="AB26" s="4"/>
      <c r="AC26" s="4"/>
      <c r="AD26" s="4"/>
      <c r="AE26" s="150"/>
      <c r="AF26" s="4"/>
      <c r="AG26" s="4"/>
      <c r="AH26" s="4"/>
      <c r="AI26" s="149"/>
      <c r="AJ26" s="4"/>
      <c r="AK26" s="4"/>
      <c r="AL26" s="4"/>
    </row>
    <row r="27" spans="1:38" ht="24.95" customHeight="1" thickBot="1">
      <c r="A27" s="37">
        <v>23</v>
      </c>
      <c r="B27" s="95"/>
      <c r="C27" s="38" t="s">
        <v>56</v>
      </c>
      <c r="D27" s="39"/>
      <c r="E27" s="51">
        <v>23</v>
      </c>
      <c r="F27" s="3"/>
      <c r="G27" s="37">
        <v>18</v>
      </c>
      <c r="H27" s="123"/>
      <c r="I27" s="118"/>
      <c r="J27" s="28" t="str">
        <f>IF(ISNA(MATCH($G$27,$E$5:$E$36,0)),"",INDEX($C$5:$C$36,MATCH($G$27,$E$5:$E$36,0)))</f>
        <v>AR</v>
      </c>
      <c r="K27" s="29">
        <v>1</v>
      </c>
      <c r="L27" s="20"/>
      <c r="M27" s="127">
        <v>5</v>
      </c>
      <c r="N27" s="52"/>
      <c r="O27" s="53" t="str">
        <f>IF($K$25=$K$26,"Perdant jeu 11",IF($K$25&lt;$K$26,$J$25,$J$26))</f>
        <v>AP</v>
      </c>
      <c r="P27" s="54">
        <v>1</v>
      </c>
      <c r="Q27" s="8"/>
      <c r="R27" s="126"/>
      <c r="S27" s="55"/>
      <c r="T27" s="56" t="str">
        <f>IF($P$27=$P$28,"Gagnant jeu 5",IF($P$27&gt;$P$28,$O$27,$O$28))</f>
        <v>AP</v>
      </c>
      <c r="U27" s="57">
        <v>0</v>
      </c>
      <c r="V27" s="3"/>
      <c r="W27" s="121"/>
      <c r="X27" s="58" t="s">
        <v>19</v>
      </c>
      <c r="Y27" s="59" t="str">
        <f>IF($U$34=$U$35,"2ème poule 8",IF($U$34&gt;$U$35,$T$34,$T$35))</f>
        <v>AX</v>
      </c>
      <c r="Z27" s="60">
        <v>6</v>
      </c>
      <c r="AA27" s="4"/>
      <c r="AB27" s="4"/>
      <c r="AC27" s="4"/>
      <c r="AD27" s="73"/>
      <c r="AE27" s="150"/>
      <c r="AF27" s="4"/>
      <c r="AG27" s="4"/>
      <c r="AH27" s="4"/>
      <c r="AI27" s="149"/>
      <c r="AJ27" s="4"/>
      <c r="AK27" s="4"/>
      <c r="AL27" s="4"/>
    </row>
    <row r="28" spans="1:38" ht="24.95" customHeight="1" thickBot="1">
      <c r="A28" s="96">
        <v>24</v>
      </c>
      <c r="B28" s="97"/>
      <c r="C28" s="98" t="s">
        <v>57</v>
      </c>
      <c r="D28" s="99"/>
      <c r="E28" s="100">
        <v>24</v>
      </c>
      <c r="F28" s="3"/>
      <c r="G28" s="62"/>
      <c r="H28" s="124"/>
      <c r="I28" s="119"/>
      <c r="J28" s="63" t="s">
        <v>63</v>
      </c>
      <c r="K28" s="64">
        <v>0</v>
      </c>
      <c r="L28" s="65"/>
      <c r="M28" s="128"/>
      <c r="N28" s="66"/>
      <c r="O28" s="67" t="str">
        <f>IF($K$27=$K$28,"Perdant jeu 12",IF($K$27&lt;$K$28,$J$27,$J$28))</f>
        <v>Office</v>
      </c>
      <c r="P28" s="68">
        <v>0</v>
      </c>
      <c r="Q28" s="69"/>
      <c r="R28" s="69"/>
      <c r="S28" s="69"/>
      <c r="T28" s="70"/>
      <c r="U28" s="71"/>
      <c r="V28" s="3"/>
      <c r="W28" s="4"/>
      <c r="X28" s="4"/>
      <c r="Y28" s="72"/>
      <c r="Z28" s="4"/>
      <c r="AA28" s="4"/>
      <c r="AB28" s="4"/>
      <c r="AC28" s="4"/>
      <c r="AD28" s="4"/>
      <c r="AE28" s="150"/>
      <c r="AF28" s="151">
        <v>5</v>
      </c>
      <c r="AG28" s="74" t="str">
        <f>IF($AD$24=$AD$25,"résultat",IF($AD$24&gt;$AD$25,$AC$24,$AC$25))</f>
        <v>AT</v>
      </c>
      <c r="AH28" s="50">
        <v>3</v>
      </c>
      <c r="AI28" s="149"/>
      <c r="AJ28" s="4"/>
      <c r="AK28" s="4"/>
      <c r="AL28" s="4"/>
    </row>
    <row r="29" spans="1:38" ht="24.95" customHeight="1" thickTop="1" thickBot="1">
      <c r="A29" s="3"/>
      <c r="B29" s="3"/>
      <c r="C29" s="3"/>
      <c r="D29" s="3"/>
      <c r="E29" s="3"/>
      <c r="F29" s="3"/>
      <c r="G29" s="37">
        <v>19</v>
      </c>
      <c r="H29" s="122">
        <v>7</v>
      </c>
      <c r="I29" s="115">
        <v>7</v>
      </c>
      <c r="J29" s="75" t="str">
        <f>IF(ISNA(MATCH($G$29,$E$5:$E$36,0)),"",INDEX($C$5:$C$36,MATCH($G$29,$E$5:$E$36,0)))</f>
        <v>AS</v>
      </c>
      <c r="K29" s="76">
        <v>0</v>
      </c>
      <c r="L29" s="77"/>
      <c r="M29" s="125">
        <v>4</v>
      </c>
      <c r="N29" s="78"/>
      <c r="O29" s="31" t="str">
        <f>IF($K$29=$K$30,"Gagnant jeu 13",IF($K$29&gt;$K$30,$J$29,$J$30))</f>
        <v>AT</v>
      </c>
      <c r="P29" s="32">
        <v>9</v>
      </c>
      <c r="Q29" s="101"/>
      <c r="R29" s="79"/>
      <c r="S29" s="79"/>
      <c r="T29" s="80"/>
      <c r="U29" s="81"/>
      <c r="V29" s="3"/>
      <c r="W29" s="4"/>
      <c r="X29" s="4"/>
      <c r="Y29" s="72"/>
      <c r="Z29" s="4"/>
      <c r="AA29" s="4"/>
      <c r="AB29" s="4"/>
      <c r="AC29" s="4"/>
      <c r="AD29" s="4"/>
      <c r="AE29" s="149"/>
      <c r="AF29" s="152"/>
      <c r="AG29" s="82" t="str">
        <f>IF($AD$32=$AD$33,"résultat",IF($AD$32&gt;$AD$33,$AC$32,$AC$33))</f>
        <v>AU</v>
      </c>
      <c r="AH29" s="60">
        <v>6</v>
      </c>
      <c r="AJ29" s="4"/>
      <c r="AK29" s="4"/>
      <c r="AL29" s="4"/>
    </row>
    <row r="30" spans="1:38" ht="24.95" customHeight="1" thickBot="1">
      <c r="A30" s="3"/>
      <c r="B30" s="3"/>
      <c r="C30" s="3"/>
      <c r="D30" s="3"/>
      <c r="E30" s="3"/>
      <c r="F30" s="3"/>
      <c r="G30" s="37">
        <v>20</v>
      </c>
      <c r="H30" s="123"/>
      <c r="I30" s="116"/>
      <c r="J30" s="41" t="str">
        <f>IF(ISNA(MATCH($G$30,$E$5:$E$36,0)),"",INDEX($C$5:$C$36,MATCH($G$30,$E$5:$E$36,0)))</f>
        <v>AT</v>
      </c>
      <c r="K30" s="42">
        <v>6</v>
      </c>
      <c r="L30" s="20"/>
      <c r="M30" s="126"/>
      <c r="N30" s="43"/>
      <c r="O30" s="44" t="str">
        <f>IF($K$31=$K$32,"Gagnant jeu 14",IF($K$31&gt;$K$32,$J$31,$J$32))</f>
        <v>AU</v>
      </c>
      <c r="P30" s="45">
        <v>10</v>
      </c>
      <c r="Q30" s="8"/>
      <c r="R30" s="127">
        <v>11</v>
      </c>
      <c r="S30" s="46"/>
      <c r="T30" s="47" t="str">
        <f>IF($P$29=$P$30,"Perdant jeu 4",IF($P$29&lt;$P$30,$O$29,$O$30))</f>
        <v>AT</v>
      </c>
      <c r="U30" s="32">
        <v>6</v>
      </c>
      <c r="V30" s="3"/>
      <c r="W30" s="120">
        <v>2</v>
      </c>
      <c r="X30" s="48" t="s">
        <v>16</v>
      </c>
      <c r="Y30" s="83" t="str">
        <f>IF($P$29=$P$30,"1er poule 7",IF($P$29&gt;$P$30,$O$29,$O$30))</f>
        <v>AU</v>
      </c>
      <c r="Z30" s="50">
        <v>8</v>
      </c>
      <c r="AA30" s="4"/>
      <c r="AB30" s="4"/>
      <c r="AC30" s="4"/>
      <c r="AD30" s="4"/>
      <c r="AE30" s="149"/>
      <c r="AF30" s="4"/>
      <c r="AG30" s="4"/>
      <c r="AH30" s="4"/>
    </row>
    <row r="31" spans="1:38" ht="24.95" customHeight="1" thickBot="1">
      <c r="A31" s="3"/>
      <c r="B31" s="3"/>
      <c r="C31" s="3"/>
      <c r="D31" s="3"/>
      <c r="E31" s="3"/>
      <c r="F31" s="3"/>
      <c r="G31" s="94">
        <v>21</v>
      </c>
      <c r="H31" s="123"/>
      <c r="I31" s="118"/>
      <c r="J31" s="28" t="str">
        <f>IF(ISNA(MATCH($G$31,$E$5:$E$36,0)),"",INDEX($C$5:$C$36,MATCH($G$31,$E$5:$E$36,0)))</f>
        <v>AU</v>
      </c>
      <c r="K31" s="29">
        <v>1</v>
      </c>
      <c r="L31" s="20"/>
      <c r="M31" s="127">
        <v>3</v>
      </c>
      <c r="N31" s="52"/>
      <c r="O31" s="53" t="str">
        <f>IF($K$29=$K$30,"Perdant jeu 13",IF($K$29&lt;$K$30,$J$29,$J$30))</f>
        <v>AS</v>
      </c>
      <c r="P31" s="54">
        <v>1</v>
      </c>
      <c r="Q31" s="8"/>
      <c r="R31" s="126"/>
      <c r="S31" s="55"/>
      <c r="T31" s="56" t="str">
        <f>IF($P$31=$P$32,"Gagnant jeu 3",IF($P$31&gt;$P$32,$O$31,$O$32))</f>
        <v>AS</v>
      </c>
      <c r="U31" s="57">
        <v>0</v>
      </c>
      <c r="V31" s="3"/>
      <c r="W31" s="121"/>
      <c r="X31" s="58" t="s">
        <v>28</v>
      </c>
      <c r="Y31" s="59" t="str">
        <f>IF($U$6=$U$7,"2ème poule 1",IF($U$6&gt;$U$7,$T$6,$T$7))</f>
        <v>AB</v>
      </c>
      <c r="Z31" s="60">
        <v>1</v>
      </c>
      <c r="AA31" s="102"/>
      <c r="AB31" s="4"/>
      <c r="AC31" s="4"/>
      <c r="AD31" s="4"/>
      <c r="AE31" s="149"/>
      <c r="AF31" s="4"/>
      <c r="AG31" s="4"/>
      <c r="AH31" s="4"/>
    </row>
    <row r="32" spans="1:38" ht="24.95" customHeight="1" thickBot="1">
      <c r="A32" s="3"/>
      <c r="B32" s="3"/>
      <c r="C32" s="3"/>
      <c r="D32" s="3"/>
      <c r="E32" s="3"/>
      <c r="F32" s="3"/>
      <c r="G32" s="62"/>
      <c r="H32" s="124"/>
      <c r="I32" s="119"/>
      <c r="J32" s="63" t="s">
        <v>63</v>
      </c>
      <c r="K32" s="64">
        <v>0</v>
      </c>
      <c r="L32" s="65"/>
      <c r="M32" s="128"/>
      <c r="N32" s="66"/>
      <c r="O32" s="67" t="str">
        <f>IF($K$31=$K$32,"Perdant jeu 14",IF($K$31&lt;$K$32,$J$31,$J$32))</f>
        <v>Office</v>
      </c>
      <c r="P32" s="68">
        <v>0</v>
      </c>
      <c r="Q32" s="65"/>
      <c r="R32" s="69"/>
      <c r="S32" s="69"/>
      <c r="T32" s="70"/>
      <c r="U32" s="71"/>
      <c r="V32" s="3"/>
      <c r="W32" s="4"/>
      <c r="X32" s="4"/>
      <c r="Y32" s="72"/>
      <c r="Z32" s="4"/>
      <c r="AA32" s="4"/>
      <c r="AB32" s="120">
        <v>6</v>
      </c>
      <c r="AC32" s="74" t="str">
        <f>IF($Z$30=Z31,"résultat",IF($Z$30&gt;$Z$31,$Y$30,$Y$31))</f>
        <v>AU</v>
      </c>
      <c r="AD32" s="50">
        <v>8</v>
      </c>
      <c r="AE32" s="149"/>
      <c r="AF32" s="4"/>
      <c r="AG32" s="4"/>
      <c r="AH32" s="4"/>
    </row>
    <row r="33" spans="1:34" ht="24.95" customHeight="1" thickTop="1" thickBot="1">
      <c r="A33" s="3"/>
      <c r="B33" s="3"/>
      <c r="C33" s="3"/>
      <c r="D33" s="3"/>
      <c r="E33" s="3"/>
      <c r="F33" s="3"/>
      <c r="G33" s="37">
        <v>22</v>
      </c>
      <c r="H33" s="122">
        <v>8</v>
      </c>
      <c r="I33" s="115">
        <v>8</v>
      </c>
      <c r="J33" s="75" t="str">
        <f>IF(ISNA(MATCH($G$33,$E$5:$E$36,0)),"",INDEX($C$5:$C$36,MATCH($G$33,$E$5:$E$36,0)))</f>
        <v>AV</v>
      </c>
      <c r="K33" s="76">
        <v>5</v>
      </c>
      <c r="L33" s="77"/>
      <c r="M33" s="125">
        <v>2</v>
      </c>
      <c r="N33" s="103"/>
      <c r="O33" s="31" t="str">
        <f>IF($K$33=$K$34,"Gagnant jeu 15",IF($K$33&gt;$K$34,$J$33,$J$34))</f>
        <v>AW</v>
      </c>
      <c r="P33" s="32">
        <v>12</v>
      </c>
      <c r="Q33" s="77"/>
      <c r="R33" s="79"/>
      <c r="S33" s="79"/>
      <c r="T33" s="80"/>
      <c r="U33" s="81"/>
      <c r="V33" s="3"/>
      <c r="W33" s="4"/>
      <c r="X33" s="4"/>
      <c r="Y33" s="72"/>
      <c r="Z33" s="4"/>
      <c r="AA33" s="4"/>
      <c r="AB33" s="121"/>
      <c r="AC33" s="82" t="str">
        <f>IF($Z$34=$Z$35,"résultat",IF($Z$34&gt;$Z$35,$Y$34,$Y$35))</f>
        <v>AW</v>
      </c>
      <c r="AD33" s="60">
        <v>5</v>
      </c>
      <c r="AF33" s="4"/>
      <c r="AG33" s="4"/>
      <c r="AH33" s="4"/>
    </row>
    <row r="34" spans="1:34" ht="24.95" customHeight="1" thickBot="1">
      <c r="A34" s="3"/>
      <c r="B34" s="3"/>
      <c r="C34" s="3"/>
      <c r="D34" s="3"/>
      <c r="E34" s="3"/>
      <c r="F34" s="3"/>
      <c r="G34" s="94">
        <v>23</v>
      </c>
      <c r="H34" s="123"/>
      <c r="I34" s="116"/>
      <c r="J34" s="41" t="str">
        <f>IF(ISNA(MATCH($G$34,$E$5:$E$36,0)),"",INDEX($C$5:$C$36,MATCH($G$34,$E$5:$E$36,0)))</f>
        <v>AW</v>
      </c>
      <c r="K34" s="42">
        <v>6</v>
      </c>
      <c r="L34" s="20"/>
      <c r="M34" s="126"/>
      <c r="N34" s="104"/>
      <c r="O34" s="44" t="str">
        <f>IF($K$35=$K$36,"Gagnant jeu 16",IF($K$35&gt;$K$36,$J$35,$J$36))</f>
        <v>AX</v>
      </c>
      <c r="P34" s="45">
        <v>9</v>
      </c>
      <c r="Q34" s="8"/>
      <c r="R34" s="127">
        <v>13</v>
      </c>
      <c r="S34" s="46"/>
      <c r="T34" s="47" t="str">
        <f>IF($P$33=$P$34,"Perdant jeu 2",IF($P$33&lt;$P$34,$O$33,$O$34))</f>
        <v>AX</v>
      </c>
      <c r="U34" s="32">
        <v>2</v>
      </c>
      <c r="V34" s="3"/>
      <c r="W34" s="120">
        <v>16</v>
      </c>
      <c r="X34" s="48" t="s">
        <v>14</v>
      </c>
      <c r="Y34" s="83" t="str">
        <f>IF($P$33=$P$34,"1er poule 8",IF($P$33&gt;$P$34,$O$33,$O$34))</f>
        <v>AW</v>
      </c>
      <c r="Z34" s="50">
        <v>9</v>
      </c>
      <c r="AA34" s="88"/>
      <c r="AB34" s="4"/>
      <c r="AC34" s="4"/>
      <c r="AD34" s="4"/>
    </row>
    <row r="35" spans="1:34" ht="24.95" customHeight="1" thickBot="1">
      <c r="A35" s="3"/>
      <c r="B35" s="3"/>
      <c r="C35" s="3"/>
      <c r="D35" s="3"/>
      <c r="E35" s="3"/>
      <c r="F35" s="3"/>
      <c r="G35" s="37">
        <v>24</v>
      </c>
      <c r="H35" s="123"/>
      <c r="I35" s="118"/>
      <c r="J35" s="28" t="str">
        <f>IF(ISNA(MATCH($G$35,$E$5:$E$36,0)),"",INDEX($C$5:$C$36,MATCH($G$35,$E$5:$E$36,0)))</f>
        <v>AX</v>
      </c>
      <c r="K35" s="29">
        <v>1</v>
      </c>
      <c r="L35" s="20"/>
      <c r="M35" s="127">
        <v>1</v>
      </c>
      <c r="N35" s="52"/>
      <c r="O35" s="53" t="str">
        <f>IF($K$33=$K$34,"Perdant jeu 15",IF($K$33&lt;$K$34,$J$33,$J$34))</f>
        <v>AV</v>
      </c>
      <c r="P35" s="54">
        <v>1</v>
      </c>
      <c r="Q35" s="8"/>
      <c r="R35" s="126"/>
      <c r="S35" s="55"/>
      <c r="T35" s="56" t="str">
        <f>IF($P$35=$P$36,"Gagnant jeu 1",IF($P$35&gt;$P$36,$O$35,$O$36))</f>
        <v>AV</v>
      </c>
      <c r="U35" s="57">
        <v>0</v>
      </c>
      <c r="V35" s="3"/>
      <c r="W35" s="121"/>
      <c r="X35" s="58" t="s">
        <v>17</v>
      </c>
      <c r="Y35" s="59" t="str">
        <f>IF($U$10=$U$11,"2ème poule 2",IF($U$10&gt;$U$11,$T$10,$T$11))</f>
        <v>AE</v>
      </c>
      <c r="Z35" s="60">
        <v>6</v>
      </c>
      <c r="AA35" s="4"/>
      <c r="AB35" s="4"/>
      <c r="AC35" s="4"/>
      <c r="AD35" s="4"/>
    </row>
    <row r="36" spans="1:34" ht="24.95" customHeight="1" thickBot="1">
      <c r="A36" s="3"/>
      <c r="B36" s="3"/>
      <c r="C36" s="3"/>
      <c r="D36" s="3"/>
      <c r="E36" s="3"/>
      <c r="F36" s="3"/>
      <c r="G36" s="105"/>
      <c r="H36" s="124"/>
      <c r="I36" s="119"/>
      <c r="J36" s="63" t="s">
        <v>63</v>
      </c>
      <c r="K36" s="64">
        <v>0</v>
      </c>
      <c r="L36" s="65"/>
      <c r="M36" s="128"/>
      <c r="N36" s="66"/>
      <c r="O36" s="67" t="str">
        <f>IF($K$35=$K$36,"Perdant jeu 16",IF($K$35&lt;$K$36,$J$35,$J$36))</f>
        <v>Office</v>
      </c>
      <c r="P36" s="68">
        <v>0</v>
      </c>
      <c r="Q36" s="69"/>
      <c r="R36" s="69"/>
      <c r="S36" s="69"/>
      <c r="T36" s="69"/>
      <c r="U36" s="85"/>
      <c r="V36" s="3"/>
      <c r="W36" s="4"/>
      <c r="X36" s="4"/>
      <c r="Y36" s="106"/>
      <c r="Z36" s="106"/>
      <c r="AA36" s="3"/>
      <c r="AB36" s="4"/>
      <c r="AC36" s="4"/>
    </row>
    <row r="37" spans="1:34" ht="24.95" customHeight="1">
      <c r="A37" s="14"/>
      <c r="B37" s="107"/>
      <c r="C37" s="108"/>
      <c r="D37" s="108"/>
      <c r="E37" s="3"/>
      <c r="F37" s="3"/>
      <c r="G37" s="3"/>
    </row>
    <row r="38" spans="1:34" ht="24.95" customHeight="1">
      <c r="A38" s="14"/>
      <c r="B38" s="109"/>
      <c r="C38" s="110"/>
      <c r="D38" s="110"/>
      <c r="E38" s="3"/>
      <c r="F38" s="3"/>
      <c r="G38" s="3"/>
    </row>
    <row r="39" spans="1:34">
      <c r="B39" s="109"/>
      <c r="C39" s="110"/>
      <c r="D39" s="110"/>
      <c r="E39" s="111"/>
      <c r="F39" s="111"/>
      <c r="G39" s="3"/>
      <c r="H39" s="12"/>
    </row>
    <row r="40" spans="1:34">
      <c r="B40" s="109"/>
      <c r="C40" s="110"/>
      <c r="D40" s="110"/>
      <c r="E40" s="111"/>
      <c r="F40" s="111"/>
      <c r="G40" s="3"/>
      <c r="H40" s="12"/>
    </row>
    <row r="41" spans="1:34">
      <c r="G41" s="3"/>
      <c r="H41" s="12"/>
    </row>
    <row r="42" spans="1:34">
      <c r="G42" s="3"/>
    </row>
    <row r="43" spans="1:34">
      <c r="A43" s="112" t="s">
        <v>58</v>
      </c>
      <c r="B43" s="112"/>
      <c r="G43" s="3"/>
    </row>
    <row r="44" spans="1:34">
      <c r="A44" s="112" t="s">
        <v>59</v>
      </c>
      <c r="B44" s="112"/>
      <c r="C44" s="12"/>
      <c r="D44" s="12"/>
      <c r="E44" s="12"/>
      <c r="F44" s="12"/>
    </row>
    <row r="45" spans="1:34">
      <c r="A45" s="112"/>
      <c r="B45" s="112" t="s">
        <v>60</v>
      </c>
      <c r="C45" s="12"/>
      <c r="D45" s="12"/>
      <c r="E45" s="12"/>
      <c r="F45" s="12"/>
    </row>
    <row r="46" spans="1:34">
      <c r="A46" s="112" t="s">
        <v>61</v>
      </c>
      <c r="B46" s="112"/>
      <c r="C46" s="12"/>
      <c r="D46" s="12"/>
      <c r="E46" s="12"/>
      <c r="F46" s="12"/>
      <c r="G46" s="12"/>
    </row>
    <row r="47" spans="1:34">
      <c r="A47" s="112" t="s">
        <v>31</v>
      </c>
      <c r="B47" s="112"/>
      <c r="C47" s="12"/>
      <c r="D47" s="12"/>
      <c r="E47" s="12"/>
      <c r="F47" s="12"/>
      <c r="G47" s="12"/>
    </row>
    <row r="48" spans="1:34">
      <c r="A48" s="112"/>
      <c r="B48" s="112"/>
      <c r="C48" s="12"/>
      <c r="D48" s="12"/>
      <c r="E48" s="12"/>
      <c r="F48" s="12"/>
      <c r="G48" s="12"/>
    </row>
    <row r="49" spans="1:28">
      <c r="A49" s="12"/>
      <c r="B49" s="12"/>
      <c r="C49" s="12"/>
      <c r="D49" s="12"/>
      <c r="E49" s="12"/>
      <c r="F49" s="12"/>
      <c r="Y49" s="33"/>
      <c r="Z49" s="33"/>
      <c r="AA49" s="113"/>
      <c r="AB49" s="113"/>
    </row>
    <row r="50" spans="1:28">
      <c r="Y50" s="33"/>
      <c r="Z50" s="33"/>
      <c r="AA50" s="113"/>
      <c r="AB50" s="113"/>
    </row>
    <row r="51" spans="1:28">
      <c r="Y51" s="33"/>
      <c r="Z51" s="33"/>
      <c r="AA51" s="113"/>
      <c r="AB51" s="113"/>
    </row>
  </sheetData>
  <sheetProtection sheet="1" objects="1" scenarios="1" formatCells="0" formatColumns="0" formatRows="0" insertColumns="0" insertRows="0" insertHyperlinks="0" deleteColumns="0" deleteRows="0" sort="0"/>
  <mergeCells count="66">
    <mergeCell ref="AJ3:AL3"/>
    <mergeCell ref="AB16:AB17"/>
    <mergeCell ref="AJ20:AJ21"/>
    <mergeCell ref="AB24:AB25"/>
    <mergeCell ref="AI21:AI28"/>
    <mergeCell ref="AI13:AI20"/>
    <mergeCell ref="AB3:AD3"/>
    <mergeCell ref="AF3:AH3"/>
    <mergeCell ref="AF28:AF29"/>
    <mergeCell ref="AB32:AB33"/>
    <mergeCell ref="AE13:AE16"/>
    <mergeCell ref="AE25:AE28"/>
    <mergeCell ref="AB8:AB9"/>
    <mergeCell ref="AF12:AF13"/>
    <mergeCell ref="AE9:AE12"/>
    <mergeCell ref="AE29:AE32"/>
    <mergeCell ref="H29:H32"/>
    <mergeCell ref="M29:M30"/>
    <mergeCell ref="R30:R31"/>
    <mergeCell ref="M31:M32"/>
    <mergeCell ref="H33:H36"/>
    <mergeCell ref="M33:M34"/>
    <mergeCell ref="R34:R35"/>
    <mergeCell ref="M35:M36"/>
    <mergeCell ref="H25:H28"/>
    <mergeCell ref="M25:M26"/>
    <mergeCell ref="R26:R27"/>
    <mergeCell ref="M27:M28"/>
    <mergeCell ref="H21:H24"/>
    <mergeCell ref="M21:M22"/>
    <mergeCell ref="R22:R23"/>
    <mergeCell ref="M23:M24"/>
    <mergeCell ref="R6:R7"/>
    <mergeCell ref="M7:M8"/>
    <mergeCell ref="Y1:AA1"/>
    <mergeCell ref="Y3:Z3"/>
    <mergeCell ref="I3:K3"/>
    <mergeCell ref="M3:P3"/>
    <mergeCell ref="R3:T3"/>
    <mergeCell ref="U1:W1"/>
    <mergeCell ref="S1:T1"/>
    <mergeCell ref="K1:L1"/>
    <mergeCell ref="H17:H20"/>
    <mergeCell ref="M17:M18"/>
    <mergeCell ref="R18:R19"/>
    <mergeCell ref="M19:M20"/>
    <mergeCell ref="D1:F1"/>
    <mergeCell ref="R14:R15"/>
    <mergeCell ref="M15:M16"/>
    <mergeCell ref="M11:M12"/>
    <mergeCell ref="H13:H16"/>
    <mergeCell ref="M13:M14"/>
    <mergeCell ref="M1:Q1"/>
    <mergeCell ref="H9:H12"/>
    <mergeCell ref="M9:M10"/>
    <mergeCell ref="R10:R11"/>
    <mergeCell ref="H5:H8"/>
    <mergeCell ref="M5:M6"/>
    <mergeCell ref="W30:W31"/>
    <mergeCell ref="W34:W35"/>
    <mergeCell ref="W6:W7"/>
    <mergeCell ref="W10:W11"/>
    <mergeCell ref="W14:W15"/>
    <mergeCell ref="W18:W19"/>
    <mergeCell ref="W22:W23"/>
    <mergeCell ref="W26:W27"/>
  </mergeCells>
  <conditionalFormatting sqref="P5:P6">
    <cfRule type="duplicateValues" dxfId="92" priority="368"/>
    <cfRule type="iconSet" priority="386">
      <iconSet>
        <cfvo type="percent" val="0"/>
        <cfvo type="percent" val="12"/>
        <cfvo type="percent" val="13"/>
      </iconSet>
    </cfRule>
  </conditionalFormatting>
  <conditionalFormatting sqref="T6:T7">
    <cfRule type="duplicateValues" dxfId="91" priority="330"/>
    <cfRule type="iconSet" priority="385">
      <iconSet>
        <cfvo type="percent" val="0"/>
        <cfvo type="percent" val="12"/>
        <cfvo type="percent" val="13"/>
      </iconSet>
    </cfRule>
  </conditionalFormatting>
  <conditionalFormatting sqref="P9:P10">
    <cfRule type="iconSet" priority="384">
      <iconSet>
        <cfvo type="percent" val="0"/>
        <cfvo type="percent" val="12"/>
        <cfvo type="percent" val="13"/>
      </iconSet>
    </cfRule>
  </conditionalFormatting>
  <conditionalFormatting sqref="T10:T11">
    <cfRule type="iconSet" priority="383">
      <iconSet>
        <cfvo type="percent" val="0"/>
        <cfvo type="percent" val="12"/>
        <cfvo type="percent" val="13"/>
      </iconSet>
    </cfRule>
  </conditionalFormatting>
  <conditionalFormatting sqref="P13:P14">
    <cfRule type="iconSet" priority="382">
      <iconSet>
        <cfvo type="percent" val="0"/>
        <cfvo type="percent" val="12"/>
        <cfvo type="percent" val="13"/>
      </iconSet>
    </cfRule>
  </conditionalFormatting>
  <conditionalFormatting sqref="P17:P18">
    <cfRule type="iconSet" priority="381">
      <iconSet>
        <cfvo type="percent" val="0"/>
        <cfvo type="percent" val="12"/>
        <cfvo type="percent" val="13"/>
      </iconSet>
    </cfRule>
  </conditionalFormatting>
  <conditionalFormatting sqref="T14:T15">
    <cfRule type="iconSet" priority="380">
      <iconSet>
        <cfvo type="percent" val="0"/>
        <cfvo type="percent" val="12"/>
        <cfvo type="percent" val="13"/>
      </iconSet>
    </cfRule>
  </conditionalFormatting>
  <conditionalFormatting sqref="T18:T19">
    <cfRule type="iconSet" priority="379">
      <iconSet>
        <cfvo type="percent" val="0"/>
        <cfvo type="percent" val="12"/>
        <cfvo type="percent" val="13"/>
      </iconSet>
    </cfRule>
  </conditionalFormatting>
  <conditionalFormatting sqref="P21:P22">
    <cfRule type="iconSet" priority="378">
      <iconSet>
        <cfvo type="percent" val="0"/>
        <cfvo type="percent" val="12"/>
        <cfvo type="percent" val="13"/>
      </iconSet>
    </cfRule>
  </conditionalFormatting>
  <conditionalFormatting sqref="P25:P26">
    <cfRule type="iconSet" priority="377">
      <iconSet>
        <cfvo type="percent" val="0"/>
        <cfvo type="percent" val="12"/>
        <cfvo type="percent" val="13"/>
      </iconSet>
    </cfRule>
  </conditionalFormatting>
  <conditionalFormatting sqref="P29:P30">
    <cfRule type="iconSet" priority="376">
      <iconSet>
        <cfvo type="percent" val="0"/>
        <cfvo type="percent" val="12"/>
        <cfvo type="percent" val="13"/>
      </iconSet>
    </cfRule>
  </conditionalFormatting>
  <conditionalFormatting sqref="P33:P34">
    <cfRule type="iconSet" priority="375">
      <iconSet>
        <cfvo type="percent" val="0"/>
        <cfvo type="percent" val="12"/>
        <cfvo type="percent" val="13"/>
      </iconSet>
    </cfRule>
  </conditionalFormatting>
  <conditionalFormatting sqref="T22:T23">
    <cfRule type="iconSet" priority="374">
      <iconSet>
        <cfvo type="percent" val="0"/>
        <cfvo type="percent" val="12"/>
        <cfvo type="percent" val="13"/>
      </iconSet>
    </cfRule>
  </conditionalFormatting>
  <conditionalFormatting sqref="T26:T27">
    <cfRule type="iconSet" priority="373">
      <iconSet>
        <cfvo type="percent" val="0"/>
        <cfvo type="percent" val="12"/>
        <cfvo type="percent" val="13"/>
      </iconSet>
    </cfRule>
  </conditionalFormatting>
  <conditionalFormatting sqref="T30:T31">
    <cfRule type="iconSet" priority="372">
      <iconSet>
        <cfvo type="percent" val="0"/>
        <cfvo type="percent" val="12"/>
        <cfvo type="percent" val="13"/>
      </iconSet>
    </cfRule>
  </conditionalFormatting>
  <conditionalFormatting sqref="T34:T35">
    <cfRule type="iconSet" priority="371">
      <iconSet>
        <cfvo type="percent" val="0"/>
        <cfvo type="percent" val="12"/>
        <cfvo type="percent" val="13"/>
      </iconSet>
    </cfRule>
  </conditionalFormatting>
  <conditionalFormatting sqref="P7:P8">
    <cfRule type="duplicateValues" dxfId="90" priority="366"/>
    <cfRule type="duplicateValues" dxfId="89" priority="367"/>
    <cfRule type="iconSet" priority="369">
      <iconSet>
        <cfvo type="percent" val="0"/>
        <cfvo type="percent" val="12"/>
        <cfvo type="percent" val="13"/>
      </iconSet>
    </cfRule>
  </conditionalFormatting>
  <conditionalFormatting sqref="P9:P10">
    <cfRule type="duplicateValues" dxfId="88" priority="364"/>
    <cfRule type="iconSet" priority="365">
      <iconSet>
        <cfvo type="percent" val="0"/>
        <cfvo type="percent" val="12"/>
        <cfvo type="percent" val="13"/>
      </iconSet>
    </cfRule>
  </conditionalFormatting>
  <conditionalFormatting sqref="P11:P12">
    <cfRule type="duplicateValues" dxfId="87" priority="361"/>
    <cfRule type="duplicateValues" dxfId="86" priority="362"/>
    <cfRule type="iconSet" priority="363">
      <iconSet>
        <cfvo type="percent" val="0"/>
        <cfvo type="percent" val="12"/>
        <cfvo type="percent" val="13"/>
      </iconSet>
    </cfRule>
  </conditionalFormatting>
  <conditionalFormatting sqref="P13:P14">
    <cfRule type="duplicateValues" dxfId="85" priority="359"/>
    <cfRule type="iconSet" priority="360">
      <iconSet>
        <cfvo type="percent" val="0"/>
        <cfvo type="percent" val="12"/>
        <cfvo type="percent" val="13"/>
      </iconSet>
    </cfRule>
  </conditionalFormatting>
  <conditionalFormatting sqref="P15:P16">
    <cfRule type="duplicateValues" dxfId="84" priority="356"/>
    <cfRule type="duplicateValues" dxfId="83" priority="357"/>
    <cfRule type="iconSet" priority="358">
      <iconSet>
        <cfvo type="percent" val="0"/>
        <cfvo type="percent" val="12"/>
        <cfvo type="percent" val="13"/>
      </iconSet>
    </cfRule>
  </conditionalFormatting>
  <conditionalFormatting sqref="P17:P18">
    <cfRule type="duplicateValues" dxfId="82" priority="354"/>
    <cfRule type="iconSet" priority="355">
      <iconSet>
        <cfvo type="percent" val="0"/>
        <cfvo type="percent" val="12"/>
        <cfvo type="percent" val="13"/>
      </iconSet>
    </cfRule>
  </conditionalFormatting>
  <conditionalFormatting sqref="P19:P20">
    <cfRule type="duplicateValues" dxfId="81" priority="351"/>
    <cfRule type="duplicateValues" dxfId="80" priority="352"/>
    <cfRule type="iconSet" priority="353">
      <iconSet>
        <cfvo type="percent" val="0"/>
        <cfvo type="percent" val="12"/>
        <cfvo type="percent" val="13"/>
      </iconSet>
    </cfRule>
  </conditionalFormatting>
  <conditionalFormatting sqref="K5:K6">
    <cfRule type="duplicateValues" dxfId="79" priority="349"/>
    <cfRule type="iconSet" priority="350">
      <iconSet>
        <cfvo type="percent" val="0"/>
        <cfvo type="percent" val="12"/>
        <cfvo type="percent" val="13"/>
      </iconSet>
    </cfRule>
  </conditionalFormatting>
  <conditionalFormatting sqref="K7:K8">
    <cfRule type="duplicateValues" dxfId="78" priority="346"/>
    <cfRule type="duplicateValues" dxfId="77" priority="347"/>
    <cfRule type="iconSet" priority="348">
      <iconSet>
        <cfvo type="percent" val="0"/>
        <cfvo type="percent" val="12"/>
        <cfvo type="percent" val="13"/>
      </iconSet>
    </cfRule>
  </conditionalFormatting>
  <conditionalFormatting sqref="K9:K10">
    <cfRule type="duplicateValues" dxfId="76" priority="344"/>
    <cfRule type="iconSet" priority="345">
      <iconSet>
        <cfvo type="percent" val="0"/>
        <cfvo type="percent" val="12"/>
        <cfvo type="percent" val="13"/>
      </iconSet>
    </cfRule>
  </conditionalFormatting>
  <conditionalFormatting sqref="K11:K12">
    <cfRule type="duplicateValues" dxfId="75" priority="341"/>
    <cfRule type="duplicateValues" dxfId="74" priority="342"/>
    <cfRule type="iconSet" priority="343">
      <iconSet>
        <cfvo type="percent" val="0"/>
        <cfvo type="percent" val="12"/>
        <cfvo type="percent" val="13"/>
      </iconSet>
    </cfRule>
  </conditionalFormatting>
  <conditionalFormatting sqref="K13:K14">
    <cfRule type="duplicateValues" dxfId="73" priority="339"/>
    <cfRule type="iconSet" priority="340">
      <iconSet>
        <cfvo type="percent" val="0"/>
        <cfvo type="percent" val="12"/>
        <cfvo type="percent" val="13"/>
      </iconSet>
    </cfRule>
  </conditionalFormatting>
  <conditionalFormatting sqref="K15:K16">
    <cfRule type="duplicateValues" dxfId="72" priority="336"/>
    <cfRule type="duplicateValues" dxfId="71" priority="337"/>
    <cfRule type="iconSet" priority="338">
      <iconSet>
        <cfvo type="percent" val="0"/>
        <cfvo type="percent" val="12"/>
        <cfvo type="percent" val="13"/>
      </iconSet>
    </cfRule>
  </conditionalFormatting>
  <conditionalFormatting sqref="K17:K18">
    <cfRule type="duplicateValues" dxfId="70" priority="334"/>
    <cfRule type="iconSet" priority="335">
      <iconSet>
        <cfvo type="percent" val="0"/>
        <cfvo type="percent" val="12"/>
        <cfvo type="percent" val="13"/>
      </iconSet>
    </cfRule>
  </conditionalFormatting>
  <conditionalFormatting sqref="K19:K20">
    <cfRule type="duplicateValues" dxfId="69" priority="331"/>
    <cfRule type="duplicateValues" dxfId="68" priority="332"/>
    <cfRule type="iconSet" priority="333">
      <iconSet>
        <cfvo type="percent" val="0"/>
        <cfvo type="percent" val="12"/>
        <cfvo type="percent" val="13"/>
      </iconSet>
    </cfRule>
  </conditionalFormatting>
  <conditionalFormatting sqref="T10:T11">
    <cfRule type="duplicateValues" dxfId="67" priority="328"/>
    <cfRule type="iconSet" priority="329">
      <iconSet>
        <cfvo type="percent" val="0"/>
        <cfvo type="percent" val="12"/>
        <cfvo type="percent" val="13"/>
      </iconSet>
    </cfRule>
  </conditionalFormatting>
  <conditionalFormatting sqref="T14:T15">
    <cfRule type="duplicateValues" dxfId="66" priority="326"/>
    <cfRule type="iconSet" priority="327">
      <iconSet>
        <cfvo type="percent" val="0"/>
        <cfvo type="percent" val="12"/>
        <cfvo type="percent" val="13"/>
      </iconSet>
    </cfRule>
  </conditionalFormatting>
  <conditionalFormatting sqref="T18:T19">
    <cfRule type="duplicateValues" dxfId="65" priority="324"/>
    <cfRule type="iconSet" priority="325">
      <iconSet>
        <cfvo type="percent" val="0"/>
        <cfvo type="percent" val="12"/>
        <cfvo type="percent" val="13"/>
      </iconSet>
    </cfRule>
  </conditionalFormatting>
  <conditionalFormatting sqref="P21:P22">
    <cfRule type="duplicateValues" dxfId="64" priority="322"/>
    <cfRule type="iconSet" priority="323">
      <iconSet>
        <cfvo type="percent" val="0"/>
        <cfvo type="percent" val="12"/>
        <cfvo type="percent" val="13"/>
      </iconSet>
    </cfRule>
  </conditionalFormatting>
  <conditionalFormatting sqref="P23:P24">
    <cfRule type="duplicateValues" dxfId="63" priority="316"/>
    <cfRule type="duplicateValues" dxfId="62" priority="317"/>
    <cfRule type="iconSet" priority="318">
      <iconSet>
        <cfvo type="percent" val="0"/>
        <cfvo type="percent" val="12"/>
        <cfvo type="percent" val="13"/>
      </iconSet>
    </cfRule>
  </conditionalFormatting>
  <conditionalFormatting sqref="P25:P26">
    <cfRule type="duplicateValues" dxfId="61" priority="314"/>
    <cfRule type="iconSet" priority="315">
      <iconSet>
        <cfvo type="percent" val="0"/>
        <cfvo type="percent" val="12"/>
        <cfvo type="percent" val="13"/>
      </iconSet>
    </cfRule>
  </conditionalFormatting>
  <conditionalFormatting sqref="P27:P28">
    <cfRule type="duplicateValues" dxfId="60" priority="311"/>
    <cfRule type="duplicateValues" dxfId="59" priority="312"/>
    <cfRule type="iconSet" priority="313">
      <iconSet>
        <cfvo type="percent" val="0"/>
        <cfvo type="percent" val="12"/>
        <cfvo type="percent" val="13"/>
      </iconSet>
    </cfRule>
  </conditionalFormatting>
  <conditionalFormatting sqref="P29:P30">
    <cfRule type="duplicateValues" dxfId="58" priority="309"/>
    <cfRule type="iconSet" priority="310">
      <iconSet>
        <cfvo type="percent" val="0"/>
        <cfvo type="percent" val="12"/>
        <cfvo type="percent" val="13"/>
      </iconSet>
    </cfRule>
  </conditionalFormatting>
  <conditionalFormatting sqref="P31:P32">
    <cfRule type="duplicateValues" dxfId="57" priority="306"/>
    <cfRule type="duplicateValues" dxfId="56" priority="307"/>
    <cfRule type="iconSet" priority="308">
      <iconSet>
        <cfvo type="percent" val="0"/>
        <cfvo type="percent" val="12"/>
        <cfvo type="percent" val="13"/>
      </iconSet>
    </cfRule>
  </conditionalFormatting>
  <conditionalFormatting sqref="P33:P34">
    <cfRule type="duplicateValues" dxfId="55" priority="304"/>
    <cfRule type="iconSet" priority="305">
      <iconSet>
        <cfvo type="percent" val="0"/>
        <cfvo type="percent" val="12"/>
        <cfvo type="percent" val="13"/>
      </iconSet>
    </cfRule>
  </conditionalFormatting>
  <conditionalFormatting sqref="P35:P36">
    <cfRule type="duplicateValues" dxfId="54" priority="301"/>
    <cfRule type="duplicateValues" dxfId="53" priority="302"/>
    <cfRule type="iconSet" priority="303">
      <iconSet>
        <cfvo type="percent" val="0"/>
        <cfvo type="percent" val="12"/>
        <cfvo type="percent" val="13"/>
      </iconSet>
    </cfRule>
  </conditionalFormatting>
  <conditionalFormatting sqref="K21:K22">
    <cfRule type="duplicateValues" dxfId="52" priority="299"/>
    <cfRule type="iconSet" priority="300">
      <iconSet>
        <cfvo type="percent" val="0"/>
        <cfvo type="percent" val="12"/>
        <cfvo type="percent" val="13"/>
      </iconSet>
    </cfRule>
  </conditionalFormatting>
  <conditionalFormatting sqref="K25:K26">
    <cfRule type="iconSet" priority="298">
      <iconSet>
        <cfvo type="percent" val="0"/>
        <cfvo type="percent" val="12"/>
        <cfvo type="percent" val="13"/>
      </iconSet>
    </cfRule>
  </conditionalFormatting>
  <conditionalFormatting sqref="K29:K30">
    <cfRule type="iconSet" priority="297">
      <iconSet>
        <cfvo type="percent" val="0"/>
        <cfvo type="percent" val="12"/>
        <cfvo type="percent" val="13"/>
      </iconSet>
    </cfRule>
  </conditionalFormatting>
  <conditionalFormatting sqref="K33:K34">
    <cfRule type="iconSet" priority="296">
      <iconSet>
        <cfvo type="percent" val="0"/>
        <cfvo type="percent" val="12"/>
        <cfvo type="percent" val="13"/>
      </iconSet>
    </cfRule>
  </conditionalFormatting>
  <conditionalFormatting sqref="K23:K24">
    <cfRule type="duplicateValues" dxfId="51" priority="293"/>
    <cfRule type="duplicateValues" dxfId="50" priority="294"/>
    <cfRule type="iconSet" priority="295">
      <iconSet>
        <cfvo type="percent" val="0"/>
        <cfvo type="percent" val="12"/>
        <cfvo type="percent" val="13"/>
      </iconSet>
    </cfRule>
  </conditionalFormatting>
  <conditionalFormatting sqref="K25:K26">
    <cfRule type="duplicateValues" dxfId="49" priority="291"/>
    <cfRule type="iconSet" priority="292">
      <iconSet>
        <cfvo type="percent" val="0"/>
        <cfvo type="percent" val="12"/>
        <cfvo type="percent" val="13"/>
      </iconSet>
    </cfRule>
  </conditionalFormatting>
  <conditionalFormatting sqref="K27:K28">
    <cfRule type="duplicateValues" dxfId="48" priority="288"/>
    <cfRule type="duplicateValues" dxfId="47" priority="289"/>
    <cfRule type="iconSet" priority="290">
      <iconSet>
        <cfvo type="percent" val="0"/>
        <cfvo type="percent" val="12"/>
        <cfvo type="percent" val="13"/>
      </iconSet>
    </cfRule>
  </conditionalFormatting>
  <conditionalFormatting sqref="K29:K30">
    <cfRule type="duplicateValues" dxfId="46" priority="286"/>
    <cfRule type="iconSet" priority="287">
      <iconSet>
        <cfvo type="percent" val="0"/>
        <cfvo type="percent" val="12"/>
        <cfvo type="percent" val="13"/>
      </iconSet>
    </cfRule>
  </conditionalFormatting>
  <conditionalFormatting sqref="K31:K32">
    <cfRule type="duplicateValues" dxfId="45" priority="283"/>
    <cfRule type="duplicateValues" dxfId="44" priority="284"/>
    <cfRule type="iconSet" priority="285">
      <iconSet>
        <cfvo type="percent" val="0"/>
        <cfvo type="percent" val="12"/>
        <cfvo type="percent" val="13"/>
      </iconSet>
    </cfRule>
  </conditionalFormatting>
  <conditionalFormatting sqref="K33:K34">
    <cfRule type="duplicateValues" dxfId="43" priority="281"/>
    <cfRule type="iconSet" priority="282">
      <iconSet>
        <cfvo type="percent" val="0"/>
        <cfvo type="percent" val="12"/>
        <cfvo type="percent" val="13"/>
      </iconSet>
    </cfRule>
  </conditionalFormatting>
  <conditionalFormatting sqref="K35:K36">
    <cfRule type="duplicateValues" dxfId="42" priority="278"/>
    <cfRule type="duplicateValues" dxfId="41" priority="279"/>
    <cfRule type="iconSet" priority="280">
      <iconSet>
        <cfvo type="percent" val="0"/>
        <cfvo type="percent" val="12"/>
        <cfvo type="percent" val="13"/>
      </iconSet>
    </cfRule>
  </conditionalFormatting>
  <conditionalFormatting sqref="T22:T23">
    <cfRule type="duplicateValues" dxfId="40" priority="276"/>
    <cfRule type="iconSet" priority="277">
      <iconSet>
        <cfvo type="percent" val="0"/>
        <cfvo type="percent" val="12"/>
        <cfvo type="percent" val="13"/>
      </iconSet>
    </cfRule>
  </conditionalFormatting>
  <conditionalFormatting sqref="T26:T27">
    <cfRule type="duplicateValues" dxfId="39" priority="271"/>
    <cfRule type="iconSet" priority="272">
      <iconSet>
        <cfvo type="percent" val="0"/>
        <cfvo type="percent" val="12"/>
        <cfvo type="percent" val="13"/>
      </iconSet>
    </cfRule>
  </conditionalFormatting>
  <conditionalFormatting sqref="T30:T31">
    <cfRule type="duplicateValues" dxfId="38" priority="269"/>
    <cfRule type="iconSet" priority="270">
      <iconSet>
        <cfvo type="percent" val="0"/>
        <cfvo type="percent" val="12"/>
        <cfvo type="percent" val="13"/>
      </iconSet>
    </cfRule>
  </conditionalFormatting>
  <conditionalFormatting sqref="T34:T35">
    <cfRule type="duplicateValues" dxfId="37" priority="267"/>
    <cfRule type="iconSet" priority="268">
      <iconSet>
        <cfvo type="percent" val="0"/>
        <cfvo type="percent" val="12"/>
        <cfvo type="percent" val="13"/>
      </iconSet>
    </cfRule>
  </conditionalFormatting>
  <conditionalFormatting sqref="AD8:AD9">
    <cfRule type="duplicateValues" dxfId="36" priority="260"/>
    <cfRule type="iconSet" priority="261">
      <iconSet>
        <cfvo type="percent" val="0"/>
        <cfvo type="percent" val="12"/>
        <cfvo type="percent" val="13"/>
      </iconSet>
    </cfRule>
  </conditionalFormatting>
  <conditionalFormatting sqref="AD16:AD17">
    <cfRule type="duplicateValues" dxfId="35" priority="258"/>
    <cfRule type="iconSet" priority="259">
      <iconSet>
        <cfvo type="percent" val="0"/>
        <cfvo type="percent" val="12"/>
        <cfvo type="percent" val="13"/>
      </iconSet>
    </cfRule>
  </conditionalFormatting>
  <conditionalFormatting sqref="AH28:AH29">
    <cfRule type="duplicateValues" dxfId="34" priority="256"/>
    <cfRule type="iconSet" priority="257">
      <iconSet>
        <cfvo type="percent" val="0"/>
        <cfvo type="percent" val="12"/>
        <cfvo type="percent" val="13"/>
      </iconSet>
    </cfRule>
  </conditionalFormatting>
  <conditionalFormatting sqref="AD32:AD33">
    <cfRule type="duplicateValues" dxfId="33" priority="254"/>
    <cfRule type="iconSet" priority="255">
      <iconSet>
        <cfvo type="percent" val="0"/>
        <cfvo type="percent" val="12"/>
        <cfvo type="percent" val="13"/>
      </iconSet>
    </cfRule>
  </conditionalFormatting>
  <conditionalFormatting sqref="AH12:AH13">
    <cfRule type="duplicateValues" dxfId="32" priority="246"/>
    <cfRule type="iconSet" priority="247">
      <iconSet>
        <cfvo type="percent" val="0"/>
        <cfvo type="percent" val="12"/>
        <cfvo type="percent" val="13"/>
      </iconSet>
    </cfRule>
  </conditionalFormatting>
  <conditionalFormatting sqref="AD24:AD25">
    <cfRule type="duplicateValues" dxfId="31" priority="244"/>
    <cfRule type="iconSet" priority="245">
      <iconSet>
        <cfvo type="percent" val="0"/>
        <cfvo type="percent" val="12"/>
        <cfvo type="percent" val="13"/>
      </iconSet>
    </cfRule>
  </conditionalFormatting>
  <conditionalFormatting sqref="AL20:AL21">
    <cfRule type="duplicateValues" dxfId="30" priority="242"/>
    <cfRule type="iconSet" priority="243">
      <iconSet>
        <cfvo type="percent" val="0"/>
        <cfvo type="percent" val="12"/>
        <cfvo type="percent" val="13"/>
      </iconSet>
    </cfRule>
  </conditionalFormatting>
  <conditionalFormatting sqref="U6:U7">
    <cfRule type="duplicateValues" dxfId="29" priority="159"/>
    <cfRule type="iconSet" priority="160">
      <iconSet>
        <cfvo type="percent" val="0"/>
        <cfvo type="percent" val="12"/>
        <cfvo type="percent" val="13"/>
      </iconSet>
    </cfRule>
  </conditionalFormatting>
  <conditionalFormatting sqref="U10:U11">
    <cfRule type="iconSet" priority="158">
      <iconSet>
        <cfvo type="percent" val="0"/>
        <cfvo type="percent" val="12"/>
        <cfvo type="percent" val="13"/>
      </iconSet>
    </cfRule>
  </conditionalFormatting>
  <conditionalFormatting sqref="U14:U15">
    <cfRule type="iconSet" priority="157">
      <iconSet>
        <cfvo type="percent" val="0"/>
        <cfvo type="percent" val="12"/>
        <cfvo type="percent" val="13"/>
      </iconSet>
    </cfRule>
  </conditionalFormatting>
  <conditionalFormatting sqref="U18:U19">
    <cfRule type="iconSet" priority="156">
      <iconSet>
        <cfvo type="percent" val="0"/>
        <cfvo type="percent" val="12"/>
        <cfvo type="percent" val="13"/>
      </iconSet>
    </cfRule>
  </conditionalFormatting>
  <conditionalFormatting sqref="U10:U11">
    <cfRule type="duplicateValues" dxfId="28" priority="154"/>
    <cfRule type="iconSet" priority="155">
      <iconSet>
        <cfvo type="percent" val="0"/>
        <cfvo type="percent" val="12"/>
        <cfvo type="percent" val="13"/>
      </iconSet>
    </cfRule>
  </conditionalFormatting>
  <conditionalFormatting sqref="U14:U15">
    <cfRule type="duplicateValues" dxfId="27" priority="152"/>
    <cfRule type="iconSet" priority="153">
      <iconSet>
        <cfvo type="percent" val="0"/>
        <cfvo type="percent" val="12"/>
        <cfvo type="percent" val="13"/>
      </iconSet>
    </cfRule>
  </conditionalFormatting>
  <conditionalFormatting sqref="U18:U19">
    <cfRule type="duplicateValues" dxfId="26" priority="150"/>
    <cfRule type="iconSet" priority="151">
      <iconSet>
        <cfvo type="percent" val="0"/>
        <cfvo type="percent" val="12"/>
        <cfvo type="percent" val="13"/>
      </iconSet>
    </cfRule>
  </conditionalFormatting>
  <conditionalFormatting sqref="U22:U23">
    <cfRule type="iconSet" priority="125">
      <iconSet>
        <cfvo type="percent" val="0"/>
        <cfvo type="percent" val="12"/>
        <cfvo type="percent" val="13"/>
      </iconSet>
    </cfRule>
  </conditionalFormatting>
  <conditionalFormatting sqref="U26:U27">
    <cfRule type="iconSet" priority="124">
      <iconSet>
        <cfvo type="percent" val="0"/>
        <cfvo type="percent" val="12"/>
        <cfvo type="percent" val="13"/>
      </iconSet>
    </cfRule>
  </conditionalFormatting>
  <conditionalFormatting sqref="U30:U31">
    <cfRule type="iconSet" priority="123">
      <iconSet>
        <cfvo type="percent" val="0"/>
        <cfvo type="percent" val="12"/>
        <cfvo type="percent" val="13"/>
      </iconSet>
    </cfRule>
  </conditionalFormatting>
  <conditionalFormatting sqref="U34:U35">
    <cfRule type="iconSet" priority="122">
      <iconSet>
        <cfvo type="percent" val="0"/>
        <cfvo type="percent" val="12"/>
        <cfvo type="percent" val="13"/>
      </iconSet>
    </cfRule>
  </conditionalFormatting>
  <conditionalFormatting sqref="U22:U23">
    <cfRule type="duplicateValues" dxfId="25" priority="120"/>
    <cfRule type="iconSet" priority="121">
      <iconSet>
        <cfvo type="percent" val="0"/>
        <cfvo type="percent" val="12"/>
        <cfvo type="percent" val="13"/>
      </iconSet>
    </cfRule>
  </conditionalFormatting>
  <conditionalFormatting sqref="U26:U27">
    <cfRule type="duplicateValues" dxfId="24" priority="118"/>
    <cfRule type="iconSet" priority="119">
      <iconSet>
        <cfvo type="percent" val="0"/>
        <cfvo type="percent" val="12"/>
        <cfvo type="percent" val="13"/>
      </iconSet>
    </cfRule>
  </conditionalFormatting>
  <conditionalFormatting sqref="U30:U31">
    <cfRule type="duplicateValues" dxfId="23" priority="116"/>
    <cfRule type="iconSet" priority="117">
      <iconSet>
        <cfvo type="percent" val="0"/>
        <cfvo type="percent" val="12"/>
        <cfvo type="percent" val="13"/>
      </iconSet>
    </cfRule>
  </conditionalFormatting>
  <conditionalFormatting sqref="U34:U35">
    <cfRule type="duplicateValues" dxfId="22" priority="114"/>
    <cfRule type="iconSet" priority="115">
      <iconSet>
        <cfvo type="percent" val="0"/>
        <cfvo type="percent" val="12"/>
        <cfvo type="percent" val="13"/>
      </iconSet>
    </cfRule>
  </conditionalFormatting>
  <conditionalFormatting sqref="E5:E28">
    <cfRule type="duplicateValues" dxfId="21" priority="113"/>
  </conditionalFormatting>
  <conditionalFormatting sqref="E23:E24">
    <cfRule type="duplicateValues" dxfId="20" priority="111"/>
  </conditionalFormatting>
  <conditionalFormatting sqref="E11:E12">
    <cfRule type="duplicateValues" dxfId="19" priority="83"/>
  </conditionalFormatting>
  <conditionalFormatting sqref="E13:E14">
    <cfRule type="duplicateValues" dxfId="18" priority="81"/>
  </conditionalFormatting>
  <conditionalFormatting sqref="E15:E16">
    <cfRule type="duplicateValues" dxfId="17" priority="79"/>
  </conditionalFormatting>
  <conditionalFormatting sqref="E17:E18">
    <cfRule type="duplicateValues" dxfId="16" priority="77"/>
  </conditionalFormatting>
  <conditionalFormatting sqref="E19:E20">
    <cfRule type="duplicateValues" dxfId="15" priority="75"/>
  </conditionalFormatting>
  <conditionalFormatting sqref="E21:E22">
    <cfRule type="duplicateValues" dxfId="14" priority="73"/>
  </conditionalFormatting>
  <conditionalFormatting sqref="E25:E26">
    <cfRule type="duplicateValues" dxfId="13" priority="71"/>
  </conditionalFormatting>
  <conditionalFormatting sqref="E27:E28">
    <cfRule type="duplicateValues" dxfId="12" priority="68"/>
  </conditionalFormatting>
  <conditionalFormatting sqref="K5:K6">
    <cfRule type="iconSet" priority="59">
      <iconSet>
        <cfvo type="percent" val="0"/>
        <cfvo type="percent" val="12"/>
        <cfvo type="percent" val="13"/>
      </iconSet>
    </cfRule>
  </conditionalFormatting>
  <conditionalFormatting sqref="K7:K8">
    <cfRule type="iconSet" priority="58">
      <iconSet>
        <cfvo type="percent" val="0"/>
        <cfvo type="percent" val="12"/>
        <cfvo type="percent" val="13"/>
      </iconSet>
    </cfRule>
  </conditionalFormatting>
  <conditionalFormatting sqref="K9:K10">
    <cfRule type="iconSet" priority="52">
      <iconSet>
        <cfvo type="percent" val="0"/>
        <cfvo type="percent" val="12"/>
        <cfvo type="percent" val="13"/>
      </iconSet>
    </cfRule>
  </conditionalFormatting>
  <conditionalFormatting sqref="K11:K12">
    <cfRule type="iconSet" priority="51">
      <iconSet>
        <cfvo type="percent" val="0"/>
        <cfvo type="percent" val="12"/>
        <cfvo type="percent" val="13"/>
      </iconSet>
    </cfRule>
  </conditionalFormatting>
  <conditionalFormatting sqref="K13:K14">
    <cfRule type="iconSet" priority="45">
      <iconSet>
        <cfvo type="percent" val="0"/>
        <cfvo type="percent" val="12"/>
        <cfvo type="percent" val="13"/>
      </iconSet>
    </cfRule>
  </conditionalFormatting>
  <conditionalFormatting sqref="K15:K16">
    <cfRule type="iconSet" priority="44">
      <iconSet>
        <cfvo type="percent" val="0"/>
        <cfvo type="percent" val="12"/>
        <cfvo type="percent" val="13"/>
      </iconSet>
    </cfRule>
  </conditionalFormatting>
  <conditionalFormatting sqref="K17:K18">
    <cfRule type="iconSet" priority="31">
      <iconSet>
        <cfvo type="percent" val="0"/>
        <cfvo type="percent" val="12"/>
        <cfvo type="percent" val="13"/>
      </iconSet>
    </cfRule>
  </conditionalFormatting>
  <conditionalFormatting sqref="K19:K20">
    <cfRule type="iconSet" priority="30">
      <iconSet>
        <cfvo type="percent" val="0"/>
        <cfvo type="percent" val="12"/>
        <cfvo type="percent" val="13"/>
      </iconSet>
    </cfRule>
  </conditionalFormatting>
  <conditionalFormatting sqref="K21:K22">
    <cfRule type="iconSet" priority="24">
      <iconSet>
        <cfvo type="percent" val="0"/>
        <cfvo type="percent" val="12"/>
        <cfvo type="percent" val="13"/>
      </iconSet>
    </cfRule>
  </conditionalFormatting>
  <conditionalFormatting sqref="K23:K24">
    <cfRule type="iconSet" priority="23">
      <iconSet>
        <cfvo type="percent" val="0"/>
        <cfvo type="percent" val="12"/>
        <cfvo type="percent" val="13"/>
      </iconSet>
    </cfRule>
  </conditionalFormatting>
  <conditionalFormatting sqref="K27:K28">
    <cfRule type="iconSet" priority="16">
      <iconSet>
        <cfvo type="percent" val="0"/>
        <cfvo type="percent" val="12"/>
        <cfvo type="percent" val="13"/>
      </iconSet>
    </cfRule>
  </conditionalFormatting>
  <conditionalFormatting sqref="K31:K32">
    <cfRule type="iconSet" priority="9">
      <iconSet>
        <cfvo type="percent" val="0"/>
        <cfvo type="percent" val="12"/>
        <cfvo type="percent" val="13"/>
      </iconSet>
    </cfRule>
  </conditionalFormatting>
  <conditionalFormatting sqref="K35:K36">
    <cfRule type="iconSet" priority="2">
      <iconSet>
        <cfvo type="percent" val="0"/>
        <cfvo type="percent" val="12"/>
        <cfvo type="percent" val="13"/>
      </iconSet>
    </cfRule>
  </conditionalFormatting>
  <conditionalFormatting sqref="Z6:Z7">
    <cfRule type="duplicateValues" dxfId="11" priority="500"/>
    <cfRule type="duplicateValues" dxfId="10" priority="501"/>
    <cfRule type="iconSet" priority="502">
      <iconSet>
        <cfvo type="percent" val="0"/>
        <cfvo type="percent" val="12"/>
        <cfvo type="percent" val="13"/>
      </iconSet>
    </cfRule>
  </conditionalFormatting>
  <conditionalFormatting sqref="Z10:Z11">
    <cfRule type="duplicateValues" dxfId="9" priority="503"/>
    <cfRule type="iconSet" priority="504">
      <iconSet>
        <cfvo type="percent" val="0"/>
        <cfvo type="percent" val="12"/>
        <cfvo type="percent" val="13"/>
      </iconSet>
    </cfRule>
  </conditionalFormatting>
  <conditionalFormatting sqref="Z14:Z15">
    <cfRule type="iconSet" priority="505">
      <iconSet>
        <cfvo type="percent" val="0"/>
        <cfvo type="percent" val="12"/>
        <cfvo type="percent" val="13"/>
      </iconSet>
    </cfRule>
  </conditionalFormatting>
  <conditionalFormatting sqref="Z18:Z19">
    <cfRule type="iconSet" priority="506">
      <iconSet>
        <cfvo type="percent" val="0"/>
        <cfvo type="percent" val="12"/>
        <cfvo type="percent" val="13"/>
      </iconSet>
    </cfRule>
  </conditionalFormatting>
  <conditionalFormatting sqref="Z22:Z23">
    <cfRule type="iconSet" priority="507">
      <iconSet>
        <cfvo type="percent" val="0"/>
        <cfvo type="percent" val="12"/>
        <cfvo type="percent" val="13"/>
      </iconSet>
    </cfRule>
  </conditionalFormatting>
  <conditionalFormatting sqref="Z26:Z27">
    <cfRule type="iconSet" priority="508">
      <iconSet>
        <cfvo type="percent" val="0"/>
        <cfvo type="percent" val="12"/>
        <cfvo type="percent" val="13"/>
      </iconSet>
    </cfRule>
  </conditionalFormatting>
  <conditionalFormatting sqref="Z30:Z31">
    <cfRule type="iconSet" priority="509">
      <iconSet>
        <cfvo type="percent" val="0"/>
        <cfvo type="percent" val="12"/>
        <cfvo type="percent" val="13"/>
      </iconSet>
    </cfRule>
  </conditionalFormatting>
  <conditionalFormatting sqref="Z34:Z35">
    <cfRule type="iconSet" priority="510">
      <iconSet>
        <cfvo type="percent" val="0"/>
        <cfvo type="percent" val="12"/>
        <cfvo type="percent" val="13"/>
      </iconSet>
    </cfRule>
  </conditionalFormatting>
  <conditionalFormatting sqref="Z14:Z15">
    <cfRule type="duplicateValues" dxfId="8" priority="511"/>
    <cfRule type="duplicateValues" dxfId="7" priority="512"/>
    <cfRule type="iconSet" priority="513">
      <iconSet>
        <cfvo type="percent" val="0"/>
        <cfvo type="percent" val="12"/>
        <cfvo type="percent" val="13"/>
      </iconSet>
    </cfRule>
  </conditionalFormatting>
  <conditionalFormatting sqref="Z18:Z19">
    <cfRule type="duplicateValues" dxfId="6" priority="514"/>
    <cfRule type="iconSet" priority="515">
      <iconSet>
        <cfvo type="percent" val="0"/>
        <cfvo type="percent" val="12"/>
        <cfvo type="percent" val="13"/>
      </iconSet>
    </cfRule>
  </conditionalFormatting>
  <conditionalFormatting sqref="Z22:Z23">
    <cfRule type="duplicateValues" dxfId="5" priority="516"/>
    <cfRule type="duplicateValues" dxfId="4" priority="517"/>
    <cfRule type="iconSet" priority="518">
      <iconSet>
        <cfvo type="percent" val="0"/>
        <cfvo type="percent" val="12"/>
        <cfvo type="percent" val="13"/>
      </iconSet>
    </cfRule>
  </conditionalFormatting>
  <conditionalFormatting sqref="Z26:Z27">
    <cfRule type="duplicateValues" dxfId="3" priority="519"/>
    <cfRule type="iconSet" priority="520">
      <iconSet>
        <cfvo type="percent" val="0"/>
        <cfvo type="percent" val="12"/>
        <cfvo type="percent" val="13"/>
      </iconSet>
    </cfRule>
  </conditionalFormatting>
  <conditionalFormatting sqref="Z30:Z31">
    <cfRule type="duplicateValues" dxfId="2" priority="521"/>
    <cfRule type="duplicateValues" dxfId="1" priority="522"/>
    <cfRule type="iconSet" priority="523">
      <iconSet>
        <cfvo type="percent" val="0"/>
        <cfvo type="percent" val="12"/>
        <cfvo type="percent" val="13"/>
      </iconSet>
    </cfRule>
  </conditionalFormatting>
  <conditionalFormatting sqref="Z34:Z35">
    <cfRule type="duplicateValues" dxfId="0" priority="524"/>
    <cfRule type="iconSet" priority="525">
      <iconSet>
        <cfvo type="percent" val="0"/>
        <cfvo type="percent" val="12"/>
        <cfvo type="percent" val="13"/>
      </iconSet>
    </cfRule>
  </conditionalFormatting>
  <pageMargins left="0.13" right="0.2" top="0.23622047244094491" bottom="0.39370078740157483" header="0.11811023622047245" footer="0.23622047244094491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8 Poules x 3 Eq.</vt:lpstr>
      <vt:lpstr>'8 Poules x 3 Eq.'!Zone_d_impression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Alain</cp:lastModifiedBy>
  <cp:lastPrinted>2015-11-11T10:48:57Z</cp:lastPrinted>
  <dcterms:created xsi:type="dcterms:W3CDTF">2011-11-07T12:23:51Z</dcterms:created>
  <dcterms:modified xsi:type="dcterms:W3CDTF">2025-12-02T14:31:19Z</dcterms:modified>
</cp:coreProperties>
</file>