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885" yWindow="330" windowWidth="11010" windowHeight="9885" tabRatio="805" activeTab="2"/>
  </bookViews>
  <sheets>
    <sheet name="Xème J_Xxxxx_M4" sheetId="16" r:id="rId1"/>
    <sheet name="Déroulé" sheetId="15" r:id="rId2"/>
    <sheet name="Parties groupes_V" sheetId="11" r:id="rId3"/>
    <sheet name="Phases Finales" sheetId="12" r:id="rId4"/>
    <sheet name="Classement" sheetId="13" r:id="rId5"/>
    <sheet name="Points Catégorie" sheetId="14" r:id="rId6"/>
    <sheet name="Epreuve  d'appui" sheetId="17" r:id="rId7"/>
  </sheets>
  <externalReferences>
    <externalReference r:id="rId8"/>
    <externalReference r:id="rId9"/>
    <externalReference r:id="rId10"/>
  </externalReferences>
  <definedNames>
    <definedName name="_GoBack" localSheetId="6">'Epreuve  d''appui'!$A$2</definedName>
    <definedName name="GUICHON_André">#REF!</definedName>
    <definedName name="v2T2RANS">'Parties groupes_V'!$I$6</definedName>
    <definedName name="_xlnm.Print_Area" localSheetId="2">'Parties groupes_V'!$A$1:$BD$32</definedName>
  </definedNames>
  <calcPr calcId="125725"/>
</workbook>
</file>

<file path=xl/calcChain.xml><?xml version="1.0" encoding="utf-8"?>
<calcChain xmlns="http://schemas.openxmlformats.org/spreadsheetml/2006/main">
  <c r="A2" i="13"/>
  <c r="A1"/>
  <c r="A2" i="12"/>
  <c r="A1"/>
  <c r="B3" i="14"/>
  <c r="B4"/>
  <c r="B5"/>
  <c r="B6"/>
  <c r="B7"/>
  <c r="B8"/>
  <c r="B9"/>
  <c r="B10"/>
  <c r="B11"/>
  <c r="B12"/>
  <c r="B13"/>
  <c r="B14"/>
  <c r="B15"/>
  <c r="B16"/>
  <c r="B17"/>
  <c r="B18"/>
  <c r="B19"/>
  <c r="B20"/>
  <c r="B21"/>
  <c r="B2"/>
  <c r="I28" i="11"/>
  <c r="AI28" s="1"/>
  <c r="I27"/>
  <c r="I26"/>
  <c r="AI26" s="1"/>
  <c r="I25"/>
  <c r="AI25" s="1"/>
  <c r="I24"/>
  <c r="AI24" s="1"/>
  <c r="I22"/>
  <c r="AI22" s="1"/>
  <c r="I21"/>
  <c r="AI21" s="1"/>
  <c r="I20"/>
  <c r="I19"/>
  <c r="AI19" s="1"/>
  <c r="I18"/>
  <c r="AI18" s="1"/>
  <c r="I16"/>
  <c r="AI16" s="1"/>
  <c r="I15"/>
  <c r="AI15" s="1"/>
  <c r="I14"/>
  <c r="I13"/>
  <c r="AI13" s="1"/>
  <c r="I12"/>
  <c r="AI12" s="1"/>
  <c r="I10"/>
  <c r="AI10" s="1"/>
  <c r="I9"/>
  <c r="AI9" s="1"/>
  <c r="I8"/>
  <c r="AI8" s="1"/>
  <c r="I7"/>
  <c r="AI7" s="1"/>
  <c r="I6"/>
  <c r="AI6" s="1"/>
  <c r="BD21" l="1" a="1"/>
  <c r="BD21" s="1"/>
  <c r="BD15" a="1"/>
  <c r="BD15" s="1"/>
  <c r="BD27" a="1"/>
  <c r="BD27" s="1"/>
  <c r="AI20"/>
  <c r="AI27"/>
  <c r="AI14"/>
  <c r="K1" i="13"/>
  <c r="K1" i="12"/>
  <c r="K2" i="13"/>
  <c r="K2" i="12"/>
  <c r="T16" i="11"/>
  <c r="T22"/>
  <c r="T28"/>
  <c r="AC22"/>
  <c r="AC16"/>
  <c r="AC10"/>
  <c r="T10"/>
  <c r="AC28"/>
  <c r="BB7" l="1"/>
  <c r="BB9"/>
  <c r="BB8"/>
  <c r="BB10"/>
  <c r="M11"/>
  <c r="M10"/>
  <c r="AQ11" l="1"/>
  <c r="AQ17"/>
  <c r="AQ23"/>
  <c r="M6"/>
  <c r="R24" l="1"/>
  <c r="R27"/>
  <c r="AA27" s="1"/>
  <c r="BF27" s="1"/>
  <c r="R28"/>
  <c r="R25"/>
  <c r="BE25" s="1"/>
  <c r="R21"/>
  <c r="BE21" s="1"/>
  <c r="R19"/>
  <c r="BE19" s="1"/>
  <c r="B11" i="13"/>
  <c r="B9"/>
  <c r="R7" i="11"/>
  <c r="BE7" s="1"/>
  <c r="AF29"/>
  <c r="AE29"/>
  <c r="AD29"/>
  <c r="W29"/>
  <c r="V29"/>
  <c r="U29"/>
  <c r="N29"/>
  <c r="M29"/>
  <c r="L29"/>
  <c r="K29"/>
  <c r="AF28"/>
  <c r="AE28"/>
  <c r="AD28"/>
  <c r="W28"/>
  <c r="V28"/>
  <c r="U28"/>
  <c r="N28"/>
  <c r="M28"/>
  <c r="L28"/>
  <c r="K28"/>
  <c r="AF27"/>
  <c r="AE27"/>
  <c r="AD27"/>
  <c r="AC27"/>
  <c r="AG27" s="1"/>
  <c r="W27"/>
  <c r="V27"/>
  <c r="U27"/>
  <c r="T27"/>
  <c r="X27" s="1"/>
  <c r="N27"/>
  <c r="M27"/>
  <c r="L27"/>
  <c r="K27"/>
  <c r="O27" s="1"/>
  <c r="AA26"/>
  <c r="AF26"/>
  <c r="AE26"/>
  <c r="AD26"/>
  <c r="AC26"/>
  <c r="AG26" s="1"/>
  <c r="W26"/>
  <c r="V26"/>
  <c r="U26"/>
  <c r="T26"/>
  <c r="X26" s="1"/>
  <c r="N26"/>
  <c r="M26"/>
  <c r="L26"/>
  <c r="K26"/>
  <c r="O26" s="1"/>
  <c r="AF25"/>
  <c r="AE25"/>
  <c r="AD25"/>
  <c r="AC25"/>
  <c r="AG25" s="1"/>
  <c r="W25"/>
  <c r="V25"/>
  <c r="U25"/>
  <c r="T25"/>
  <c r="X25" s="1"/>
  <c r="N25"/>
  <c r="M25"/>
  <c r="L25"/>
  <c r="K25"/>
  <c r="O25" s="1"/>
  <c r="AF24"/>
  <c r="AE24"/>
  <c r="AD24"/>
  <c r="AC24"/>
  <c r="AG24" s="1"/>
  <c r="W24"/>
  <c r="V24"/>
  <c r="U24"/>
  <c r="T24"/>
  <c r="X24" s="1"/>
  <c r="N24"/>
  <c r="M24"/>
  <c r="L24"/>
  <c r="K24"/>
  <c r="O24" s="1"/>
  <c r="AF23"/>
  <c r="AE23"/>
  <c r="AD23"/>
  <c r="W23"/>
  <c r="V23"/>
  <c r="U23"/>
  <c r="N23"/>
  <c r="M23"/>
  <c r="L23"/>
  <c r="K23"/>
  <c r="AF22"/>
  <c r="AE22"/>
  <c r="AD22"/>
  <c r="W22"/>
  <c r="V22"/>
  <c r="U22"/>
  <c r="N22"/>
  <c r="M22"/>
  <c r="L22"/>
  <c r="K22"/>
  <c r="AF21"/>
  <c r="AE21"/>
  <c r="AD21"/>
  <c r="AC21"/>
  <c r="AG21" s="1"/>
  <c r="W21"/>
  <c r="V21"/>
  <c r="U21"/>
  <c r="T21"/>
  <c r="X21" s="1"/>
  <c r="N21"/>
  <c r="M21"/>
  <c r="L21"/>
  <c r="K21"/>
  <c r="O21" s="1"/>
  <c r="AF20"/>
  <c r="AE20"/>
  <c r="AD20"/>
  <c r="AC20"/>
  <c r="AG20" s="1"/>
  <c r="W20"/>
  <c r="V20"/>
  <c r="U20"/>
  <c r="T20"/>
  <c r="X20" s="1"/>
  <c r="N20"/>
  <c r="M20"/>
  <c r="L20"/>
  <c r="K20"/>
  <c r="O20" s="1"/>
  <c r="AF19"/>
  <c r="AE19"/>
  <c r="AD19"/>
  <c r="AC19"/>
  <c r="AG19" s="1"/>
  <c r="W19"/>
  <c r="V19"/>
  <c r="U19"/>
  <c r="T19"/>
  <c r="X19" s="1"/>
  <c r="N19"/>
  <c r="M19"/>
  <c r="L19"/>
  <c r="K19"/>
  <c r="O19" s="1"/>
  <c r="AF18"/>
  <c r="AE18"/>
  <c r="AD18"/>
  <c r="AC18"/>
  <c r="AG18" s="1"/>
  <c r="W18"/>
  <c r="V18"/>
  <c r="U18"/>
  <c r="T18"/>
  <c r="X18" s="1"/>
  <c r="N18"/>
  <c r="M18"/>
  <c r="L18"/>
  <c r="K18"/>
  <c r="O18" s="1"/>
  <c r="AF17"/>
  <c r="AE17"/>
  <c r="AD17"/>
  <c r="W17"/>
  <c r="V17"/>
  <c r="U17"/>
  <c r="N17"/>
  <c r="M17"/>
  <c r="L17"/>
  <c r="K17"/>
  <c r="AF16"/>
  <c r="AE16"/>
  <c r="AD16"/>
  <c r="W16"/>
  <c r="V16"/>
  <c r="U16"/>
  <c r="N16"/>
  <c r="M16"/>
  <c r="L16"/>
  <c r="K16"/>
  <c r="AF15"/>
  <c r="AE15"/>
  <c r="AD15"/>
  <c r="AC15"/>
  <c r="AG15" s="1"/>
  <c r="W15"/>
  <c r="V15"/>
  <c r="U15"/>
  <c r="T15"/>
  <c r="X15" s="1"/>
  <c r="N15"/>
  <c r="M15"/>
  <c r="L15"/>
  <c r="K15"/>
  <c r="O15" s="1"/>
  <c r="AF14"/>
  <c r="AE14"/>
  <c r="AD14"/>
  <c r="AC14"/>
  <c r="AG14" s="1"/>
  <c r="W14"/>
  <c r="V14"/>
  <c r="U14"/>
  <c r="T14"/>
  <c r="N14"/>
  <c r="M14"/>
  <c r="L14"/>
  <c r="K14"/>
  <c r="O14" s="1"/>
  <c r="AF13"/>
  <c r="AE13"/>
  <c r="AD13"/>
  <c r="AC13"/>
  <c r="AG13" s="1"/>
  <c r="W13"/>
  <c r="V13"/>
  <c r="U13"/>
  <c r="T13"/>
  <c r="X13" s="1"/>
  <c r="N13"/>
  <c r="M13"/>
  <c r="L13"/>
  <c r="K13"/>
  <c r="O13" s="1"/>
  <c r="AF12"/>
  <c r="AE12"/>
  <c r="AD12"/>
  <c r="AC12"/>
  <c r="AG12" s="1"/>
  <c r="W12"/>
  <c r="V12"/>
  <c r="U12"/>
  <c r="T12"/>
  <c r="X12" s="1"/>
  <c r="N12"/>
  <c r="M12"/>
  <c r="L12"/>
  <c r="K12"/>
  <c r="O12" s="1"/>
  <c r="X14" l="1"/>
  <c r="AA20"/>
  <c r="BF25" a="1"/>
  <c r="BF25" s="1"/>
  <c r="J11" i="13"/>
  <c r="J9"/>
  <c r="R13" i="11"/>
  <c r="AA14" s="1"/>
  <c r="R15"/>
  <c r="B10" i="13"/>
  <c r="R9" i="11"/>
  <c r="BE9" s="1"/>
  <c r="R14"/>
  <c r="B7" i="13"/>
  <c r="AA24" i="11"/>
  <c r="BE28" a="1"/>
  <c r="BE28" s="1"/>
  <c r="AA25"/>
  <c r="BE26" a="1"/>
  <c r="BE26" s="1"/>
  <c r="B8" i="13"/>
  <c r="BD13" i="11" a="1"/>
  <c r="BD13" s="1"/>
  <c r="BD12" a="1"/>
  <c r="BD12" s="1"/>
  <c r="B13" i="13"/>
  <c r="BB12" i="11"/>
  <c r="R16"/>
  <c r="BD14" a="1"/>
  <c r="BD14" s="1"/>
  <c r="B15" i="13"/>
  <c r="BB14" i="11"/>
  <c r="R12"/>
  <c r="BB16"/>
  <c r="B17" i="13"/>
  <c r="BD16" i="11" a="1"/>
  <c r="BD16" s="1"/>
  <c r="AA21"/>
  <c r="B20" i="13"/>
  <c r="BB19" i="11"/>
  <c r="B22" i="13"/>
  <c r="BB21" i="11"/>
  <c r="BB24"/>
  <c r="BD25" a="1"/>
  <c r="BD25" s="1"/>
  <c r="BD24" a="1"/>
  <c r="BD24" s="1"/>
  <c r="B25" i="13"/>
  <c r="BD26" i="11" a="1"/>
  <c r="BD26" s="1"/>
  <c r="B27" i="13"/>
  <c r="BB26" i="11"/>
  <c r="BB28"/>
  <c r="B29" i="13"/>
  <c r="BD28" i="11" a="1"/>
  <c r="BD28" s="1"/>
  <c r="BB6"/>
  <c r="AA15"/>
  <c r="BF15" s="1"/>
  <c r="B14" i="13"/>
  <c r="BB13" i="11"/>
  <c r="B16" i="13"/>
  <c r="BB15" i="11"/>
  <c r="B19" i="13"/>
  <c r="BD19" i="11" a="1"/>
  <c r="BD19" s="1"/>
  <c r="BD18" a="1"/>
  <c r="BD18" s="1"/>
  <c r="BB18"/>
  <c r="R22"/>
  <c r="B21" i="13"/>
  <c r="BD20" i="11" a="1"/>
  <c r="BD20" s="1"/>
  <c r="BB20"/>
  <c r="R18"/>
  <c r="B23" i="13"/>
  <c r="BB22" i="11"/>
  <c r="BD22" a="1"/>
  <c r="BD22" s="1"/>
  <c r="B26" i="13"/>
  <c r="BB25" i="11"/>
  <c r="B28" i="13"/>
  <c r="BB27" i="11"/>
  <c r="BD9"/>
  <c r="BD7" a="1"/>
  <c r="BD7" s="1"/>
  <c r="BD6" a="1"/>
  <c r="BD6" s="1"/>
  <c r="R8"/>
  <c r="BD8" a="1"/>
  <c r="BD8" s="1"/>
  <c r="BD10" a="1"/>
  <c r="BD10" s="1"/>
  <c r="R20"/>
  <c r="BE18" s="1" a="1"/>
  <c r="BE18" s="1"/>
  <c r="R26"/>
  <c r="BE27" s="1" a="1"/>
  <c r="BE27" s="1"/>
  <c r="D13" i="13" l="1"/>
  <c r="BF21" i="11" a="1"/>
  <c r="BF21" s="1"/>
  <c r="BE13" a="1"/>
  <c r="BE13" s="1"/>
  <c r="BE15" a="1"/>
  <c r="BE15" s="1"/>
  <c r="BF19" a="1"/>
  <c r="BF19" s="1"/>
  <c r="BF13" a="1"/>
  <c r="BF13" s="1"/>
  <c r="J28" i="13"/>
  <c r="J26"/>
  <c r="J19"/>
  <c r="J29"/>
  <c r="J22"/>
  <c r="J17"/>
  <c r="J15"/>
  <c r="J13"/>
  <c r="J10"/>
  <c r="J23"/>
  <c r="J21"/>
  <c r="J16"/>
  <c r="J14"/>
  <c r="J27"/>
  <c r="J25"/>
  <c r="J20"/>
  <c r="J8"/>
  <c r="J7"/>
  <c r="D28"/>
  <c r="C28"/>
  <c r="E28"/>
  <c r="D26"/>
  <c r="C26"/>
  <c r="E26"/>
  <c r="C19"/>
  <c r="D19"/>
  <c r="C29"/>
  <c r="E29"/>
  <c r="D29"/>
  <c r="C22"/>
  <c r="D22"/>
  <c r="C17"/>
  <c r="D17"/>
  <c r="C15"/>
  <c r="D15"/>
  <c r="C13"/>
  <c r="D23"/>
  <c r="C23"/>
  <c r="D21"/>
  <c r="C21"/>
  <c r="D16"/>
  <c r="C16"/>
  <c r="D14"/>
  <c r="C14"/>
  <c r="C27"/>
  <c r="E27"/>
  <c r="D27"/>
  <c r="D25"/>
  <c r="C25"/>
  <c r="C20"/>
  <c r="D20"/>
  <c r="BE24" i="11" a="1"/>
  <c r="BE24" s="1"/>
  <c r="AA16"/>
  <c r="BE12" a="1"/>
  <c r="BE12" s="1"/>
  <c r="BC27"/>
  <c r="BC25"/>
  <c r="BD17"/>
  <c r="BF26" a="1"/>
  <c r="BF26" s="1"/>
  <c r="BC26" s="1"/>
  <c r="BF28" a="1"/>
  <c r="BF28" s="1"/>
  <c r="AA22"/>
  <c r="BF18" s="1" a="1"/>
  <c r="BF18" s="1"/>
  <c r="AA18"/>
  <c r="BE22" a="1"/>
  <c r="BE22" s="1"/>
  <c r="AA19"/>
  <c r="BE20" a="1"/>
  <c r="BE20" s="1"/>
  <c r="BD23"/>
  <c r="BD29"/>
  <c r="AA12"/>
  <c r="BE16" a="1"/>
  <c r="BE16" s="1"/>
  <c r="AA13"/>
  <c r="BE14" a="1"/>
  <c r="BE14" s="1"/>
  <c r="BD11"/>
  <c r="AA28"/>
  <c r="AJ24" s="1"/>
  <c r="AK27" l="1"/>
  <c r="AK25"/>
  <c r="AK26"/>
  <c r="AK28"/>
  <c r="AJ27"/>
  <c r="AJ28"/>
  <c r="AJ26"/>
  <c r="AK24"/>
  <c r="AJ25"/>
  <c r="AJ21"/>
  <c r="AJ18"/>
  <c r="AK21"/>
  <c r="AK18"/>
  <c r="AJ22"/>
  <c r="AJ19"/>
  <c r="AK20"/>
  <c r="AK22"/>
  <c r="AJ20"/>
  <c r="AK19"/>
  <c r="AJ12"/>
  <c r="AJ14"/>
  <c r="AK13"/>
  <c r="AK14"/>
  <c r="AK16"/>
  <c r="AJ15"/>
  <c r="AJ16"/>
  <c r="AK15"/>
  <c r="AK12"/>
  <c r="AJ13"/>
  <c r="AM26"/>
  <c r="AL26"/>
  <c r="AM25"/>
  <c r="AL25"/>
  <c r="AL27"/>
  <c r="AM28"/>
  <c r="AL28"/>
  <c r="AM27"/>
  <c r="AL19"/>
  <c r="AM20"/>
  <c r="F28" i="13"/>
  <c r="E20"/>
  <c r="F20" s="1"/>
  <c r="E14"/>
  <c r="F14" s="1"/>
  <c r="E21"/>
  <c r="E15"/>
  <c r="E22"/>
  <c r="F22" s="1"/>
  <c r="E25"/>
  <c r="E16"/>
  <c r="F16" s="1"/>
  <c r="E23"/>
  <c r="E13"/>
  <c r="E17"/>
  <c r="E19"/>
  <c r="F19" s="1"/>
  <c r="AM18" i="11"/>
  <c r="H19" i="13" s="1"/>
  <c r="AL13" i="11"/>
  <c r="AM13"/>
  <c r="AL12"/>
  <c r="G13" i="13" s="1"/>
  <c r="F27"/>
  <c r="BC18" i="11"/>
  <c r="AL18"/>
  <c r="G19" i="13" s="1"/>
  <c r="I19" s="1"/>
  <c r="BC15" i="11"/>
  <c r="BC21"/>
  <c r="BC19"/>
  <c r="BC28"/>
  <c r="F29" i="13"/>
  <c r="BE29" i="11"/>
  <c r="AM12"/>
  <c r="H13" i="13" s="1"/>
  <c r="AL20" i="11"/>
  <c r="G21" i="13" s="1"/>
  <c r="AM14" i="11"/>
  <c r="H15" i="13" s="1"/>
  <c r="AL14" i="11"/>
  <c r="G15" i="13" s="1"/>
  <c r="AM19" i="11"/>
  <c r="H20" i="13" s="1"/>
  <c r="BD31" i="11"/>
  <c r="F26" i="13"/>
  <c r="BF14" i="11" a="1"/>
  <c r="BF14" s="1"/>
  <c r="BF16" a="1"/>
  <c r="BF16" s="1"/>
  <c r="AM15"/>
  <c r="H16" i="13" s="1"/>
  <c r="AM16" i="11"/>
  <c r="H17" i="13" s="1"/>
  <c r="AL16" i="11"/>
  <c r="G17" i="13" s="1"/>
  <c r="AL15" i="11"/>
  <c r="G16" i="13" s="1"/>
  <c r="BC13" i="11"/>
  <c r="BE23"/>
  <c r="AL24"/>
  <c r="G25" i="13" s="1"/>
  <c r="BF24" i="11" a="1"/>
  <c r="BF24" s="1"/>
  <c r="BF20" a="1"/>
  <c r="BF20" s="1"/>
  <c r="BF22" a="1"/>
  <c r="BF22" s="1"/>
  <c r="AM21"/>
  <c r="H22" i="13" s="1"/>
  <c r="AM22" i="11"/>
  <c r="H23" i="13" s="1"/>
  <c r="AL22" i="11"/>
  <c r="G23" i="13" s="1"/>
  <c r="AL21" i="11"/>
  <c r="G22" i="13" s="1"/>
  <c r="BF12" i="11" a="1"/>
  <c r="BF12" s="1"/>
  <c r="BE17"/>
  <c r="AM24"/>
  <c r="H25" i="13" s="1"/>
  <c r="AE11" i="11"/>
  <c r="AD11"/>
  <c r="AE10"/>
  <c r="AD10"/>
  <c r="AE9"/>
  <c r="AD9"/>
  <c r="AE8"/>
  <c r="AD8"/>
  <c r="AE7"/>
  <c r="AD7"/>
  <c r="AE6"/>
  <c r="AD6"/>
  <c r="V11"/>
  <c r="U11"/>
  <c r="V10"/>
  <c r="U10"/>
  <c r="V9"/>
  <c r="U9"/>
  <c r="V8"/>
  <c r="U8"/>
  <c r="V7"/>
  <c r="U7"/>
  <c r="V6"/>
  <c r="U6"/>
  <c r="L11"/>
  <c r="L10"/>
  <c r="L9"/>
  <c r="M9"/>
  <c r="M8"/>
  <c r="L8"/>
  <c r="M7"/>
  <c r="L7"/>
  <c r="L6"/>
  <c r="I23" i="13" l="1"/>
  <c r="I17"/>
  <c r="I15"/>
  <c r="I22"/>
  <c r="I16"/>
  <c r="I13"/>
  <c r="I25"/>
  <c r="G14"/>
  <c r="H21"/>
  <c r="I21" s="1"/>
  <c r="H28"/>
  <c r="H29"/>
  <c r="G26"/>
  <c r="G27"/>
  <c r="H14"/>
  <c r="G20"/>
  <c r="I20" s="1"/>
  <c r="G29"/>
  <c r="G28"/>
  <c r="H26"/>
  <c r="H27"/>
  <c r="AQ19" i="11"/>
  <c r="AQ18"/>
  <c r="AQ20"/>
  <c r="AQ22"/>
  <c r="AQ21"/>
  <c r="AQ12"/>
  <c r="AQ24"/>
  <c r="AQ16"/>
  <c r="AQ28"/>
  <c r="AQ13"/>
  <c r="AQ15"/>
  <c r="AQ14"/>
  <c r="AQ25"/>
  <c r="AQ26"/>
  <c r="AQ27"/>
  <c r="AK23"/>
  <c r="AL23"/>
  <c r="AM23"/>
  <c r="AL17"/>
  <c r="AM17"/>
  <c r="AK17"/>
  <c r="F25" i="13"/>
  <c r="BC20" i="11"/>
  <c r="F21" i="13"/>
  <c r="BC16" i="11"/>
  <c r="F17" i="13"/>
  <c r="BC12" i="11"/>
  <c r="F13" i="13"/>
  <c r="BC22" i="11"/>
  <c r="F23" i="13"/>
  <c r="BC14" i="11"/>
  <c r="F15" i="13"/>
  <c r="BF17" i="11"/>
  <c r="BF29"/>
  <c r="BC24"/>
  <c r="BC29" s="1"/>
  <c r="BF23"/>
  <c r="AF8"/>
  <c r="AF9"/>
  <c r="AF10"/>
  <c r="AF11"/>
  <c r="AF7"/>
  <c r="AF6"/>
  <c r="W8"/>
  <c r="W9"/>
  <c r="W10"/>
  <c r="W11"/>
  <c r="W7"/>
  <c r="W6"/>
  <c r="N11"/>
  <c r="N9"/>
  <c r="N7"/>
  <c r="N8"/>
  <c r="N10"/>
  <c r="N6"/>
  <c r="K11"/>
  <c r="K10"/>
  <c r="R6"/>
  <c r="T9"/>
  <c r="X9" s="1"/>
  <c r="T8"/>
  <c r="X8" s="1"/>
  <c r="T7"/>
  <c r="X7" s="1"/>
  <c r="T6"/>
  <c r="AC9"/>
  <c r="AG9" s="1"/>
  <c r="AC8"/>
  <c r="AG8" s="1"/>
  <c r="AC7"/>
  <c r="AG7" s="1"/>
  <c r="AC6"/>
  <c r="K9"/>
  <c r="K8"/>
  <c r="K7"/>
  <c r="K6"/>
  <c r="AA8"/>
  <c r="I29" i="13" l="1"/>
  <c r="I26"/>
  <c r="I14"/>
  <c r="I28"/>
  <c r="I27"/>
  <c r="C11"/>
  <c r="O9" i="11"/>
  <c r="C10" i="13"/>
  <c r="O7" i="11"/>
  <c r="C8" i="13"/>
  <c r="O6" i="11"/>
  <c r="C7" i="13"/>
  <c r="O8" i="11"/>
  <c r="C9" i="13"/>
  <c r="AG6" i="11"/>
  <c r="X6"/>
  <c r="D10" i="13"/>
  <c r="D11"/>
  <c r="D8"/>
  <c r="D7"/>
  <c r="BC17" i="11"/>
  <c r="BC23"/>
  <c r="AA9"/>
  <c r="BF7" s="1" a="1"/>
  <c r="BF7" s="1"/>
  <c r="BE6" a="1"/>
  <c r="BE6" s="1"/>
  <c r="BE10" a="1"/>
  <c r="BE10" s="1"/>
  <c r="AA6"/>
  <c r="AA10"/>
  <c r="R10"/>
  <c r="D9" i="13" s="1"/>
  <c r="BF9" i="11" l="1" a="1"/>
  <c r="BF9" s="1"/>
  <c r="BF6" a="1"/>
  <c r="BF6" s="1"/>
  <c r="E11" i="13"/>
  <c r="C31"/>
  <c r="D31"/>
  <c r="AA7" i="11"/>
  <c r="E9" i="13" s="1"/>
  <c r="BE8" i="11" a="1"/>
  <c r="BE8" s="1"/>
  <c r="AM10"/>
  <c r="AL8" l="1"/>
  <c r="AL6"/>
  <c r="G7" i="13" s="1"/>
  <c r="AM9" i="11"/>
  <c r="AM8"/>
  <c r="AL10"/>
  <c r="G11" i="13" s="1"/>
  <c r="AJ10" i="11"/>
  <c r="AK8"/>
  <c r="AJ7"/>
  <c r="AK9"/>
  <c r="AJ9"/>
  <c r="AK7"/>
  <c r="AK10"/>
  <c r="AJ8"/>
  <c r="AK6"/>
  <c r="AJ6"/>
  <c r="BF8" a="1"/>
  <c r="BF8" s="1"/>
  <c r="AM7"/>
  <c r="AL7"/>
  <c r="G8" i="13" s="1"/>
  <c r="AL9" i="11"/>
  <c r="G10" i="13" s="1"/>
  <c r="AM6" i="11"/>
  <c r="H7" i="13" s="1"/>
  <c r="BF10" i="11" a="1"/>
  <c r="BF10" s="1"/>
  <c r="F11" i="13" s="1"/>
  <c r="F6" i="14"/>
  <c r="F9"/>
  <c r="F17"/>
  <c r="F10"/>
  <c r="F18"/>
  <c r="E10" i="13"/>
  <c r="F10" s="1"/>
  <c r="F11" i="14"/>
  <c r="F19"/>
  <c r="F12"/>
  <c r="F20"/>
  <c r="F4"/>
  <c r="F3"/>
  <c r="F5"/>
  <c r="F13"/>
  <c r="F21"/>
  <c r="F14"/>
  <c r="F2"/>
  <c r="F7"/>
  <c r="F15"/>
  <c r="F8"/>
  <c r="F16"/>
  <c r="E7" i="13"/>
  <c r="E8"/>
  <c r="F8" s="1"/>
  <c r="BE11" i="11"/>
  <c r="BE31" s="1"/>
  <c r="F7" i="13" l="1"/>
  <c r="AQ6" i="11"/>
  <c r="I7" i="13"/>
  <c r="H9"/>
  <c r="G9"/>
  <c r="H8"/>
  <c r="I8" s="1"/>
  <c r="H10"/>
  <c r="I10" s="1"/>
  <c r="H11"/>
  <c r="I11" s="1"/>
  <c r="AQ9" i="11"/>
  <c r="AQ7"/>
  <c r="AQ10"/>
  <c r="AQ8"/>
  <c r="AM11"/>
  <c r="AL11"/>
  <c r="BF11"/>
  <c r="BF31" s="1"/>
  <c r="AK11"/>
  <c r="F22" i="14"/>
  <c r="E31" i="13"/>
  <c r="F9"/>
  <c r="AR26" i="11"/>
  <c r="AX26" s="1"/>
  <c r="AR27"/>
  <c r="AY27" s="1"/>
  <c r="AR28"/>
  <c r="AX28" s="1"/>
  <c r="AR24"/>
  <c r="AX24" s="1"/>
  <c r="AR25"/>
  <c r="AV25" s="1"/>
  <c r="AR16"/>
  <c r="AY16" s="1"/>
  <c r="AR12"/>
  <c r="AY12" s="1"/>
  <c r="AR13"/>
  <c r="AX13" s="1"/>
  <c r="AR14"/>
  <c r="AU14" s="1"/>
  <c r="C8" i="12" s="1"/>
  <c r="T8" s="1"/>
  <c r="AR15" i="11"/>
  <c r="AX15" s="1"/>
  <c r="AR19"/>
  <c r="AR20"/>
  <c r="AR21"/>
  <c r="AR22"/>
  <c r="AR18"/>
  <c r="AX18" s="1"/>
  <c r="AX27"/>
  <c r="AV19"/>
  <c r="I9" i="13" l="1"/>
  <c r="AX22" i="11"/>
  <c r="AZ22"/>
  <c r="AU20"/>
  <c r="C13" i="12" s="1"/>
  <c r="T13" s="1"/>
  <c r="AZ20" i="11"/>
  <c r="AU21"/>
  <c r="Q9" i="12" s="1"/>
  <c r="R9" s="1"/>
  <c r="AZ21" i="11"/>
  <c r="AY19"/>
  <c r="AZ19"/>
  <c r="AV24"/>
  <c r="AU26"/>
  <c r="C10" i="12" s="1"/>
  <c r="T10" s="1"/>
  <c r="AY26" i="11"/>
  <c r="AU22"/>
  <c r="Q18" i="12" s="1"/>
  <c r="R18" s="1"/>
  <c r="AT12" i="11"/>
  <c r="AV12"/>
  <c r="AX16"/>
  <c r="AU28"/>
  <c r="Q19" i="12" s="1"/>
  <c r="R19" s="1"/>
  <c r="AU25" i="11"/>
  <c r="C14" i="12" s="1"/>
  <c r="T14" s="1"/>
  <c r="AV21" i="11"/>
  <c r="AV14"/>
  <c r="AY28"/>
  <c r="AX14"/>
  <c r="AT24"/>
  <c r="AV27"/>
  <c r="AY24"/>
  <c r="AU18"/>
  <c r="H13" i="12" s="1"/>
  <c r="AY18" i="11"/>
  <c r="AT18"/>
  <c r="AU19"/>
  <c r="C9" i="12" s="1"/>
  <c r="T9" s="1"/>
  <c r="AV18" i="11"/>
  <c r="AX19"/>
  <c r="AU27"/>
  <c r="Q10" i="12" s="1"/>
  <c r="R10" s="1"/>
  <c r="AV15" i="11"/>
  <c r="AU24"/>
  <c r="AV16"/>
  <c r="AU13"/>
  <c r="C12" i="12" s="1"/>
  <c r="T12" s="1"/>
  <c r="AV22" i="11"/>
  <c r="AU12"/>
  <c r="AY15"/>
  <c r="AU16"/>
  <c r="Q17" i="12" s="1"/>
  <c r="R17" s="1"/>
  <c r="AU15" i="11"/>
  <c r="Q8" i="12" s="1"/>
  <c r="R8" s="1"/>
  <c r="AV13" i="11"/>
  <c r="AY13"/>
  <c r="AV28"/>
  <c r="AV26"/>
  <c r="AZ18"/>
  <c r="AW18"/>
  <c r="AW21"/>
  <c r="AW19"/>
  <c r="AY14"/>
  <c r="AW14"/>
  <c r="AZ12"/>
  <c r="AW12"/>
  <c r="AW25"/>
  <c r="AW28"/>
  <c r="AW26"/>
  <c r="AW22"/>
  <c r="AW20"/>
  <c r="AW15"/>
  <c r="AW13"/>
  <c r="AW16"/>
  <c r="AZ24"/>
  <c r="AW24"/>
  <c r="AW27"/>
  <c r="AX12"/>
  <c r="H14" i="12"/>
  <c r="X13" s="1"/>
  <c r="AZ14" i="11"/>
  <c r="AZ15"/>
  <c r="AZ13"/>
  <c r="AZ16"/>
  <c r="AZ25"/>
  <c r="AZ28"/>
  <c r="AZ26"/>
  <c r="AZ27"/>
  <c r="AV20"/>
  <c r="AY22"/>
  <c r="AY20"/>
  <c r="AY25"/>
  <c r="AX25"/>
  <c r="H8" i="12"/>
  <c r="X9" s="1"/>
  <c r="AX21" i="11"/>
  <c r="AY21"/>
  <c r="AX20"/>
  <c r="AR10"/>
  <c r="AR7"/>
  <c r="AR9"/>
  <c r="AR8"/>
  <c r="AR6"/>
  <c r="V9" i="12" a="1"/>
  <c r="V9" s="1"/>
  <c r="W9" s="1"/>
  <c r="V13" a="1"/>
  <c r="V13" s="1"/>
  <c r="W13" s="1"/>
  <c r="BC10" i="11"/>
  <c r="V14" i="12" l="1" a="1"/>
  <c r="V14" s="1"/>
  <c r="W14" s="1"/>
  <c r="Z13" a="1"/>
  <c r="Z13" s="1"/>
  <c r="AA13" s="1"/>
  <c r="V10" a="1"/>
  <c r="V10" s="1"/>
  <c r="W10" s="1"/>
  <c r="Z12" a="1"/>
  <c r="Z12" s="1"/>
  <c r="AA12" s="1"/>
  <c r="X12"/>
  <c r="AW9" i="11"/>
  <c r="AW8"/>
  <c r="AW7"/>
  <c r="AZ6"/>
  <c r="AW6"/>
  <c r="AW10"/>
  <c r="M11" i="12"/>
  <c r="AB11" s="1"/>
  <c r="AZ8" i="11"/>
  <c r="AZ7"/>
  <c r="AZ9"/>
  <c r="AX6"/>
  <c r="AV6"/>
  <c r="AU6"/>
  <c r="AY6"/>
  <c r="AT6"/>
  <c r="AV9"/>
  <c r="AU9"/>
  <c r="Q7" i="12" s="1"/>
  <c r="AY9" i="11"/>
  <c r="AX9"/>
  <c r="AZ10"/>
  <c r="AX10"/>
  <c r="AV10"/>
  <c r="AU10"/>
  <c r="Q16" i="12" s="1"/>
  <c r="AY10" i="11"/>
  <c r="AU8"/>
  <c r="C11" i="12" s="1"/>
  <c r="AX8" i="11"/>
  <c r="AV8"/>
  <c r="AY8"/>
  <c r="AV7"/>
  <c r="AX7"/>
  <c r="AU7"/>
  <c r="C7" i="12" s="1"/>
  <c r="AY7" i="11"/>
  <c r="BC9"/>
  <c r="BC7"/>
  <c r="AT19" l="1"/>
  <c r="AT20" s="1"/>
  <c r="AT21" s="1"/>
  <c r="AT13"/>
  <c r="AT14" s="1"/>
  <c r="AT15" s="1"/>
  <c r="AT16" s="1"/>
  <c r="K16" i="13" s="1"/>
  <c r="AT7" i="11"/>
  <c r="AT8" s="1"/>
  <c r="AT9" s="1"/>
  <c r="K7" i="13" s="1"/>
  <c r="AT25" i="11"/>
  <c r="AT26" s="1"/>
  <c r="AT27" s="1"/>
  <c r="T7" i="12"/>
  <c r="V8" a="1"/>
  <c r="V8" s="1"/>
  <c r="W8" s="1"/>
  <c r="V7" a="1"/>
  <c r="V7" s="1"/>
  <c r="W7" s="1"/>
  <c r="V12" a="1"/>
  <c r="V12" s="1"/>
  <c r="W12" s="1"/>
  <c r="T11"/>
  <c r="V11" a="1"/>
  <c r="V11" s="1"/>
  <c r="W11" s="1"/>
  <c r="H7"/>
  <c r="BC8" i="11"/>
  <c r="K13" i="13" l="1"/>
  <c r="M13" s="1"/>
  <c r="AT10" i="11"/>
  <c r="K10" i="13" s="1"/>
  <c r="M10" s="1"/>
  <c r="K15"/>
  <c r="M15" s="1"/>
  <c r="AT28" i="11"/>
  <c r="K26" i="13" s="1"/>
  <c r="L26" s="1"/>
  <c r="AT22" i="11"/>
  <c r="K20" i="13" s="1"/>
  <c r="K8"/>
  <c r="M8" s="1"/>
  <c r="M16"/>
  <c r="G3" i="14"/>
  <c r="G5"/>
  <c r="G7"/>
  <c r="G9"/>
  <c r="G11"/>
  <c r="G13"/>
  <c r="G15"/>
  <c r="G17"/>
  <c r="G19"/>
  <c r="G21"/>
  <c r="G4"/>
  <c r="G6"/>
  <c r="G8"/>
  <c r="G10"/>
  <c r="G12"/>
  <c r="G14"/>
  <c r="G16"/>
  <c r="G18"/>
  <c r="G20"/>
  <c r="G2"/>
  <c r="M7" i="13"/>
  <c r="K19"/>
  <c r="L19" s="1"/>
  <c r="K21"/>
  <c r="K25"/>
  <c r="K27"/>
  <c r="L16"/>
  <c r="K17"/>
  <c r="K14"/>
  <c r="L7"/>
  <c r="Z8" i="12" a="1"/>
  <c r="Z8" s="1"/>
  <c r="AA8" s="1"/>
  <c r="Z9" a="1"/>
  <c r="Z9" s="1"/>
  <c r="AA9" s="1"/>
  <c r="M10"/>
  <c r="X8"/>
  <c r="U14"/>
  <c r="U9"/>
  <c r="U7"/>
  <c r="U13"/>
  <c r="U10"/>
  <c r="U12"/>
  <c r="U8"/>
  <c r="K9" i="13"/>
  <c r="U11" i="12"/>
  <c r="BC6" i="11"/>
  <c r="R16" i="12" s="1"/>
  <c r="N13" i="13" l="1"/>
  <c r="Y8" i="12"/>
  <c r="Y13"/>
  <c r="Y9"/>
  <c r="Y12"/>
  <c r="M26" i="13"/>
  <c r="L13"/>
  <c r="L15"/>
  <c r="K28"/>
  <c r="N28" s="1"/>
  <c r="K22"/>
  <c r="L10"/>
  <c r="N26"/>
  <c r="O26" s="1"/>
  <c r="N20"/>
  <c r="N7"/>
  <c r="K29"/>
  <c r="N29" s="1"/>
  <c r="M20"/>
  <c r="L20"/>
  <c r="K23"/>
  <c r="N15"/>
  <c r="L8"/>
  <c r="N16"/>
  <c r="N10"/>
  <c r="N9"/>
  <c r="O9" s="1"/>
  <c r="M9"/>
  <c r="N14"/>
  <c r="M14"/>
  <c r="N27"/>
  <c r="O27" s="1"/>
  <c r="M27"/>
  <c r="N21"/>
  <c r="M21"/>
  <c r="H3" i="14"/>
  <c r="H5"/>
  <c r="H7"/>
  <c r="H9"/>
  <c r="H11"/>
  <c r="H13"/>
  <c r="H15"/>
  <c r="H17"/>
  <c r="H19"/>
  <c r="H21"/>
  <c r="H4"/>
  <c r="H6"/>
  <c r="H8"/>
  <c r="H10"/>
  <c r="H12"/>
  <c r="H14"/>
  <c r="H16"/>
  <c r="H18"/>
  <c r="H20"/>
  <c r="H2"/>
  <c r="N17" i="13"/>
  <c r="M17"/>
  <c r="M25"/>
  <c r="N25"/>
  <c r="O25" s="1"/>
  <c r="M19"/>
  <c r="N19"/>
  <c r="G22" i="14"/>
  <c r="N8" i="13"/>
  <c r="L25"/>
  <c r="L27"/>
  <c r="L21"/>
  <c r="L9"/>
  <c r="L17"/>
  <c r="L14"/>
  <c r="K11"/>
  <c r="BC11" i="11"/>
  <c r="BC31" s="1"/>
  <c r="R7" i="12"/>
  <c r="AD10" a="1"/>
  <c r="AD10" s="1"/>
  <c r="AB10"/>
  <c r="AD11" a="1"/>
  <c r="AD11" s="1"/>
  <c r="AE11" s="1"/>
  <c r="P26" i="13" l="1"/>
  <c r="M28"/>
  <c r="L28"/>
  <c r="M22"/>
  <c r="L22"/>
  <c r="N22"/>
  <c r="O22" s="1"/>
  <c r="O20"/>
  <c r="P20" s="1"/>
  <c r="L29"/>
  <c r="M29"/>
  <c r="O19"/>
  <c r="P19" s="1"/>
  <c r="M23"/>
  <c r="L23"/>
  <c r="N23"/>
  <c r="O23" s="1"/>
  <c r="O21"/>
  <c r="P21" s="1"/>
  <c r="O28"/>
  <c r="P25"/>
  <c r="AE10" i="12"/>
  <c r="O10" i="13" s="1"/>
  <c r="P10" s="1"/>
  <c r="O29"/>
  <c r="I3" i="14"/>
  <c r="D3" s="1"/>
  <c r="I5"/>
  <c r="D5" s="1"/>
  <c r="I7"/>
  <c r="D7" s="1"/>
  <c r="I9"/>
  <c r="D9" s="1"/>
  <c r="I11"/>
  <c r="D11" s="1"/>
  <c r="I13"/>
  <c r="D13" s="1"/>
  <c r="I15"/>
  <c r="D15" s="1"/>
  <c r="I17"/>
  <c r="D17" s="1"/>
  <c r="I19"/>
  <c r="D19" s="1"/>
  <c r="I21"/>
  <c r="D21" s="1"/>
  <c r="I4"/>
  <c r="D4" s="1"/>
  <c r="I6"/>
  <c r="D6" s="1"/>
  <c r="I8"/>
  <c r="D8" s="1"/>
  <c r="I10"/>
  <c r="D10" s="1"/>
  <c r="I12"/>
  <c r="D12" s="1"/>
  <c r="I14"/>
  <c r="D14" s="1"/>
  <c r="I16"/>
  <c r="D16" s="1"/>
  <c r="I18"/>
  <c r="D18" s="1"/>
  <c r="I20"/>
  <c r="D20" s="1"/>
  <c r="I2"/>
  <c r="N11" i="13"/>
  <c r="O11" s="1"/>
  <c r="M11"/>
  <c r="O8"/>
  <c r="P8" s="1"/>
  <c r="H22" i="14"/>
  <c r="P27" i="13"/>
  <c r="P9"/>
  <c r="L11"/>
  <c r="AC10" i="12"/>
  <c r="AC11"/>
  <c r="O7" i="13" l="1"/>
  <c r="P7" s="1"/>
  <c r="P28"/>
  <c r="P22"/>
  <c r="P29"/>
  <c r="P23"/>
  <c r="O13"/>
  <c r="P13" s="1"/>
  <c r="O14"/>
  <c r="P14" s="1"/>
  <c r="O17"/>
  <c r="P17" s="1"/>
  <c r="O15"/>
  <c r="P15" s="1"/>
  <c r="O16"/>
  <c r="P16" s="1"/>
  <c r="I22" i="14"/>
  <c r="D2"/>
  <c r="D22" s="1"/>
  <c r="P11" i="13"/>
</calcChain>
</file>

<file path=xl/sharedStrings.xml><?xml version="1.0" encoding="utf-8"?>
<sst xmlns="http://schemas.openxmlformats.org/spreadsheetml/2006/main" count="189" uniqueCount="127">
  <si>
    <t>NOM</t>
  </si>
  <si>
    <t>score</t>
  </si>
  <si>
    <t>jeux</t>
  </si>
  <si>
    <t>TIRAGE</t>
  </si>
  <si>
    <t>NOM        Prénom</t>
  </si>
  <si>
    <t>AS</t>
  </si>
  <si>
    <t>Rang</t>
  </si>
  <si>
    <t>Class.1</t>
  </si>
  <si>
    <t>Résultats</t>
  </si>
  <si>
    <t>NOMS</t>
  </si>
  <si>
    <t>Pts</t>
  </si>
  <si>
    <t>GA</t>
  </si>
  <si>
    <t>Classement</t>
  </si>
  <si>
    <t>Class</t>
  </si>
  <si>
    <t>Gagnée</t>
  </si>
  <si>
    <t>Groupe</t>
  </si>
  <si>
    <t xml:space="preserve">1ère Partie </t>
  </si>
  <si>
    <t>2ème Partie</t>
  </si>
  <si>
    <t>3ème Partie</t>
  </si>
  <si>
    <t>Pts Faits</t>
  </si>
  <si>
    <t>Pts Concédés</t>
  </si>
  <si>
    <t>Epreuve d'appui ou résuitat particulier colonne  AD</t>
  </si>
  <si>
    <t>1 à 20</t>
  </si>
  <si>
    <t>F</t>
  </si>
  <si>
    <t xml:space="preserve">Déroulé Concours Qualificatifs 2022.23 </t>
  </si>
  <si>
    <t>Onglets</t>
  </si>
  <si>
    <t>Journée Catégorie lieu</t>
  </si>
  <si>
    <t>Déroulé</t>
  </si>
  <si>
    <t>Inscription des équipes colonne B et AS colonne C</t>
  </si>
  <si>
    <t>Nbre de parties gagnées colonne E pour la Fiche d'inscription</t>
  </si>
  <si>
    <t>Le tableau  colonne R donne les points de catégorisation M3: 2 pts par partie gagnée et M4 1 pt par partie gagnée</t>
  </si>
  <si>
    <t>Enregistrer résultats colonnes D, I et N</t>
  </si>
  <si>
    <t xml:space="preserve">Le tableau colonne Q donne les points de catégorisation des 4ème de groupe  </t>
  </si>
  <si>
    <t>puis colonne U de la partie de classement</t>
  </si>
  <si>
    <t>puis colonne X des demis Finale</t>
  </si>
  <si>
    <t>puis colonne AA de la Finale</t>
  </si>
  <si>
    <t>Ce tableau permet de suivre l'évolution des parties ainsi que les points de classement</t>
  </si>
  <si>
    <t>(Si possible avec un écran visible des joueurs)</t>
  </si>
  <si>
    <t>Enregistrer le tirage de 1 à 20  colonne D</t>
  </si>
  <si>
    <t>Parties groupes</t>
  </si>
  <si>
    <t>Phases Finales</t>
  </si>
  <si>
    <t>Points</t>
  </si>
  <si>
    <t>Enregistrer résultats colonnes J, S et AB</t>
  </si>
  <si>
    <t>PARTIE DE CLASSEMENT</t>
  </si>
  <si>
    <t>1/2 FINALE 1</t>
  </si>
  <si>
    <t>1A</t>
  </si>
  <si>
    <t>FINALE</t>
  </si>
  <si>
    <t>1B</t>
  </si>
  <si>
    <t>1C</t>
  </si>
  <si>
    <t>1D</t>
  </si>
  <si>
    <t>2A</t>
  </si>
  <si>
    <t>1/2 FINALE 2</t>
  </si>
  <si>
    <t>2B</t>
  </si>
  <si>
    <t>2C</t>
  </si>
  <si>
    <t>2D</t>
  </si>
  <si>
    <t>Parties de Groupes</t>
  </si>
  <si>
    <t>Parties Finales</t>
  </si>
  <si>
    <t>P1</t>
  </si>
  <si>
    <t>P2</t>
  </si>
  <si>
    <t>P3</t>
  </si>
  <si>
    <t>TOTAL</t>
  </si>
  <si>
    <t>Points Faits</t>
  </si>
  <si>
    <t>Points concédés</t>
  </si>
  <si>
    <t>Goal Average</t>
  </si>
  <si>
    <t>RANG</t>
  </si>
  <si>
    <t>BONUS</t>
  </si>
  <si>
    <t>Partie de Classement</t>
  </si>
  <si>
    <t>1/2 Finale</t>
  </si>
  <si>
    <t>Finale</t>
  </si>
  <si>
    <t>TOTAL GENERAL</t>
  </si>
  <si>
    <t>N°</t>
  </si>
  <si>
    <t>NOM   Prénom</t>
  </si>
  <si>
    <t>Nbre parties Gagnées</t>
  </si>
  <si>
    <t>Points de Catégorisation</t>
  </si>
  <si>
    <t>4ème de Poule</t>
  </si>
  <si>
    <t>CLASS.</t>
  </si>
  <si>
    <t>1/2 F</t>
  </si>
  <si>
    <t>T OTAL</t>
  </si>
  <si>
    <t>Part. Class.</t>
  </si>
  <si>
    <t>Points de Catégorisation sortie Groupe</t>
  </si>
  <si>
    <t>1ère P</t>
  </si>
  <si>
    <t>2ème P</t>
  </si>
  <si>
    <t>3ème P</t>
  </si>
  <si>
    <t>Epreuve d'appui</t>
  </si>
  <si>
    <t>5ème de Poule</t>
  </si>
  <si>
    <t>OFFICE</t>
  </si>
  <si>
    <t>Pts Class.</t>
  </si>
  <si>
    <t xml:space="preserve">Parties </t>
  </si>
  <si>
    <t>Parties Class.</t>
  </si>
  <si>
    <t>'=SI(OU(AI6="";AJ6="");"";RANG(AJ6;$AJ$6:$AJ$10)+SOMME(-AO6/100)-(+AK6/10000)-(+AL6/100000)-(-AM6/100000)+NB.SI(AI6:AI10;"&lt;="&amp;AI6+1)/1000000000+LIGNE()/10000000000)</t>
  </si>
  <si>
    <t>Epr. d'appui ou oppos.</t>
  </si>
  <si>
    <t>IMPORTANT</t>
  </si>
  <si>
    <t>Après la 3ème partie  si deux égalités enregistrer 1 à l'équipe qui à gagné l'oppostion directe</t>
  </si>
  <si>
    <t>Quelques points de règlement</t>
  </si>
  <si>
    <t>Les parties se déroulent en 13 points ou 1h45</t>
  </si>
  <si>
    <t>Le NUL n’est pas admis, il faut forcément une équipe vainqueur.</t>
  </si>
  <si>
    <t>A l’intérieur du groupe de 4, chaque équipe rencontre les 3 autres équipes de son groupe</t>
  </si>
  <si>
    <t>(Groupe de 5 chaque équipe fait 3 rencontres)</t>
  </si>
  <si>
    <r>
      <t>Classement dans les groupes</t>
    </r>
    <r>
      <rPr>
        <sz val="14"/>
        <rFont val="Times New Roman"/>
        <family val="1"/>
      </rPr>
      <t> :</t>
    </r>
  </si>
  <si>
    <r>
      <t>1.</t>
    </r>
    <r>
      <rPr>
        <sz val="7"/>
        <rFont val="Times New Roman"/>
        <family val="1"/>
      </rPr>
      <t xml:space="preserve">     </t>
    </r>
    <r>
      <rPr>
        <sz val="14"/>
        <rFont val="Times New Roman"/>
        <family val="1"/>
      </rPr>
      <t>Nombre de parties gagnées dans le groupe</t>
    </r>
  </si>
  <si>
    <r>
      <t>2.</t>
    </r>
    <r>
      <rPr>
        <sz val="7"/>
        <rFont val="Times New Roman"/>
        <family val="1"/>
      </rPr>
      <t xml:space="preserve">     </t>
    </r>
    <r>
      <rPr>
        <sz val="14"/>
        <rFont val="Times New Roman"/>
        <family val="1"/>
      </rPr>
      <t>En cas d’égalité du nombre de parties gagnées entre 2 équipes, celles-ci sont départagées par l’opposition directe</t>
    </r>
  </si>
  <si>
    <r>
      <t>3.</t>
    </r>
    <r>
      <rPr>
        <sz val="7"/>
        <color rgb="FFFF0000"/>
        <rFont val="Times New Roman"/>
        <family val="1"/>
      </rPr>
      <t xml:space="preserve">     </t>
    </r>
    <r>
      <rPr>
        <sz val="14"/>
        <color rgb="FFFF0000"/>
        <rFont val="Times New Roman"/>
        <family val="1"/>
      </rPr>
      <t>(Si il n'y a pas eu d'opposition directe)</t>
    </r>
  </si>
  <si>
    <r>
      <t>4.</t>
    </r>
    <r>
      <rPr>
        <sz val="7"/>
        <rFont val="Times New Roman"/>
        <family val="1"/>
      </rPr>
      <t xml:space="preserve">     </t>
    </r>
    <r>
      <rPr>
        <sz val="14"/>
        <rFont val="Times New Roman"/>
        <family val="1"/>
      </rPr>
      <t>En cas d’égalité du nombre de parties gagnées entre 3 équipes, celles-ci sont départagées par le goal avérage général (Automatique)</t>
    </r>
  </si>
  <si>
    <r>
      <t>5.</t>
    </r>
    <r>
      <rPr>
        <sz val="7"/>
        <rFont val="Times New Roman"/>
        <family val="1"/>
      </rPr>
      <t xml:space="preserve">     </t>
    </r>
    <r>
      <rPr>
        <sz val="14"/>
        <rFont val="Times New Roman"/>
        <family val="1"/>
      </rPr>
      <t>Si l’égalité persiste entre 2 équipes, celles-ci sont départagées par l’opposition directe</t>
    </r>
  </si>
  <si>
    <r>
      <t>6.</t>
    </r>
    <r>
      <rPr>
        <sz val="7"/>
        <rFont val="Times New Roman"/>
        <family val="1"/>
      </rPr>
      <t xml:space="preserve">     </t>
    </r>
    <r>
      <rPr>
        <sz val="14"/>
        <rFont val="Times New Roman"/>
        <family val="1"/>
      </rPr>
      <t>En cas d'égalité parfaite il y aura une épreuve d'appui sur le principe de celle jouée en club sportif.</t>
    </r>
  </si>
  <si>
    <t>(Article 10.7 - Annexe 5 du règlement sportif)</t>
  </si>
  <si>
    <t>(Chaque équipe désigne 1 pointeur et 1 tireur )</t>
  </si>
  <si>
    <t xml:space="preserve">10.7 - Epreuve d’appui </t>
  </si>
  <si>
    <t xml:space="preserve">En cas d’égalité parfaite à l’issue d’un match qualificatif (match simple ou match retour), il est fait appel à l’épreuve d’appui. </t>
  </si>
  <si>
    <t xml:space="preserve">L’épreuve d’appui est considérée comme une épreuve à part entière du match </t>
  </si>
  <si>
    <t xml:space="preserve">Modalités de déroulement de l’épreuve d’appui : </t>
  </si>
  <si>
    <r>
      <t>*</t>
    </r>
    <r>
      <rPr>
        <sz val="14"/>
        <color rgb="FF000000"/>
        <rFont val="Times New Roman"/>
        <family val="1"/>
      </rPr>
      <t>La cible au centre du rectangle de validité de lancer de but (Cercle de 70cm)</t>
    </r>
  </si>
  <si>
    <t xml:space="preserve">*  Chaque équipe désigne 1 joueur : </t>
  </si>
  <si>
    <t>* 1 pointeur dans une cible  1 point par boule réussi (Biberon non pris en compte)</t>
  </si>
  <si>
    <t xml:space="preserve">* 1 tireur  tir au but, 1 point par tir réussi (Carreau non pris en compte). </t>
  </si>
  <si>
    <t>*I'ordre de passage est alterné pointeurs puis tireur</t>
  </si>
  <si>
    <t>EPREUVE D'APPUI</t>
  </si>
  <si>
    <t>Modalité et extrait du règlement</t>
  </si>
  <si>
    <t>Si pas d'opposition directe le GA général détermine la position</t>
  </si>
  <si>
    <t>En cas d'égalité parfaite après ces critères il faut faire une épreuve d'appui (Voir onglet correspondant)</t>
  </si>
  <si>
    <t>En cas d'égalité  entre 3 équipes c'est le GA général qui détermine la position</t>
  </si>
  <si>
    <t>Groupes de 5 équipes</t>
  </si>
  <si>
    <t>CONCOURS QUALIFICATIFS - ARDECHE - 2022.23</t>
  </si>
  <si>
    <t>M4 - Xème Journée</t>
  </si>
  <si>
    <t>XXXXX</t>
  </si>
  <si>
    <t>x. xx xxxxxx 20xx</t>
  </si>
  <si>
    <t>Epreuve d'appui ou opposition directe = 1</t>
  </si>
</sst>
</file>

<file path=xl/styles.xml><?xml version="1.0" encoding="utf-8"?>
<styleSheet xmlns="http://schemas.openxmlformats.org/spreadsheetml/2006/main">
  <numFmts count="2">
    <numFmt numFmtId="164" formatCode="0.000000"/>
    <numFmt numFmtId="165" formatCode="[$-F800]dddd\,\ mmmm\ dd\,\ yyyy"/>
  </numFmts>
  <fonts count="51">
    <font>
      <sz val="10"/>
      <name val="Arial"/>
    </font>
    <font>
      <sz val="11"/>
      <color indexed="8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6"/>
      <name val="Times New Roman"/>
      <family val="1"/>
    </font>
    <font>
      <sz val="16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rgb="FFFF0000"/>
      <name val="Times New Roman"/>
      <family val="1"/>
    </font>
    <font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20"/>
      <color theme="1"/>
      <name val="Times New Roman"/>
      <family val="1"/>
    </font>
    <font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18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theme="6" tint="0.39997558519241921"/>
      <name val="Arial"/>
      <family val="2"/>
    </font>
    <font>
      <b/>
      <sz val="16"/>
      <name val="Arial"/>
      <family val="2"/>
    </font>
    <font>
      <b/>
      <sz val="25"/>
      <color theme="4" tint="-0.499984740745262"/>
      <name val="Arial"/>
      <family val="2"/>
    </font>
    <font>
      <sz val="16"/>
      <color rgb="FFFF0000"/>
      <name val="Arial Nova"/>
      <family val="2"/>
    </font>
    <font>
      <b/>
      <i/>
      <sz val="12"/>
      <color theme="3" tint="-0.249977111117893"/>
      <name val="Arial"/>
      <family val="2"/>
    </font>
    <font>
      <b/>
      <sz val="20"/>
      <name val="Arial"/>
      <family val="2"/>
    </font>
    <font>
      <b/>
      <sz val="12"/>
      <name val="Arial Narrow"/>
      <family val="2"/>
    </font>
    <font>
      <b/>
      <sz val="10"/>
      <name val="Arial Narrow"/>
      <family val="2"/>
    </font>
    <font>
      <sz val="14"/>
      <name val="Arial"/>
      <family val="2"/>
    </font>
    <font>
      <b/>
      <sz val="20"/>
      <color theme="0"/>
      <name val="Arial"/>
      <family val="2"/>
    </font>
    <font>
      <b/>
      <sz val="14"/>
      <color rgb="FFFF0000"/>
      <name val="Arial"/>
      <family val="2"/>
    </font>
    <font>
      <sz val="16"/>
      <name val="Arial"/>
      <family val="2"/>
    </font>
    <font>
      <b/>
      <sz val="14"/>
      <color theme="6" tint="0.39997558519241921"/>
      <name val="Arial"/>
      <family val="2"/>
    </font>
    <font>
      <b/>
      <sz val="10"/>
      <color indexed="8"/>
      <name val="Arial"/>
      <family val="2"/>
    </font>
    <font>
      <b/>
      <sz val="20"/>
      <color theme="0"/>
      <name val="Times New Roman"/>
      <family val="1"/>
    </font>
    <font>
      <sz val="12"/>
      <color rgb="FFFF0000"/>
      <name val="Arial"/>
      <family val="2"/>
    </font>
    <font>
      <sz val="14"/>
      <color indexed="8"/>
      <name val="Arial"/>
      <family val="2"/>
    </font>
    <font>
      <sz val="16"/>
      <color rgb="FFFF0000"/>
      <name val="Times New Roman"/>
      <family val="1"/>
    </font>
    <font>
      <sz val="14"/>
      <color rgb="FFFF0000"/>
      <name val="Times New Roman"/>
      <family val="1"/>
    </font>
    <font>
      <u/>
      <sz val="14"/>
      <name val="Times New Roman"/>
      <family val="1"/>
    </font>
    <font>
      <sz val="14"/>
      <name val="Calibri"/>
      <family val="2"/>
    </font>
    <font>
      <sz val="7"/>
      <name val="Times New Roman"/>
      <family val="1"/>
    </font>
    <font>
      <sz val="14"/>
      <color rgb="FFFF0000"/>
      <name val="Calibri"/>
      <family val="2"/>
    </font>
    <font>
      <sz val="7"/>
      <color rgb="FFFF0000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sz val="12"/>
      <color indexed="8"/>
      <name val="Times New Roman"/>
      <family val="1"/>
    </font>
  </fonts>
  <fills count="1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indexed="9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Dashed">
        <color indexed="64"/>
      </right>
      <top style="medium">
        <color indexed="64"/>
      </top>
      <bottom style="medium">
        <color indexed="64"/>
      </bottom>
      <diagonal/>
    </border>
    <border>
      <left style="mediumDashed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Dash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1" fillId="0" borderId="0"/>
  </cellStyleXfs>
  <cellXfs count="474">
    <xf numFmtId="0" fontId="0" fillId="0" borderId="0" xfId="0"/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10" fillId="3" borderId="16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8" fillId="6" borderId="16" xfId="0" applyFont="1" applyFill="1" applyBorder="1" applyAlignment="1" applyProtection="1">
      <alignment horizontal="center" vertical="center"/>
      <protection locked="0"/>
    </xf>
    <xf numFmtId="0" fontId="7" fillId="5" borderId="4" xfId="0" applyFont="1" applyFill="1" applyBorder="1" applyAlignment="1" applyProtection="1">
      <alignment horizontal="center" vertical="center"/>
      <protection locked="0"/>
    </xf>
    <xf numFmtId="0" fontId="7" fillId="5" borderId="20" xfId="0" applyFont="1" applyFill="1" applyBorder="1" applyAlignment="1" applyProtection="1">
      <alignment horizontal="center" vertical="center"/>
      <protection locked="0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1" fillId="0" borderId="18" xfId="0" quotePrefix="1" applyFont="1" applyBorder="1" applyAlignment="1" applyProtection="1">
      <alignment horizontal="center" vertical="center" wrapText="1"/>
    </xf>
    <xf numFmtId="0" fontId="1" fillId="0" borderId="22" xfId="0" applyFont="1" applyBorder="1" applyAlignment="1" applyProtection="1">
      <alignment horizontal="center" vertical="center" wrapText="1"/>
    </xf>
    <xf numFmtId="0" fontId="6" fillId="0" borderId="0" xfId="0" applyFont="1" applyProtection="1">
      <protection locked="0"/>
    </xf>
    <xf numFmtId="0" fontId="2" fillId="0" borderId="23" xfId="0" quotePrefix="1" applyFont="1" applyFill="1" applyBorder="1" applyAlignment="1" applyProtection="1">
      <alignment horizontal="center" vertical="center" wrapText="1"/>
    </xf>
    <xf numFmtId="0" fontId="1" fillId="9" borderId="4" xfId="0" applyFont="1" applyFill="1" applyBorder="1" applyAlignment="1" applyProtection="1">
      <alignment horizontal="center" vertical="center" wrapText="1"/>
    </xf>
    <xf numFmtId="0" fontId="1" fillId="9" borderId="8" xfId="0" applyFont="1" applyFill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8" borderId="18" xfId="0" quotePrefix="1" applyFont="1" applyFill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4" borderId="17" xfId="0" applyFont="1" applyFill="1" applyBorder="1" applyAlignment="1" applyProtection="1">
      <alignment horizontal="center" vertical="center" wrapText="1"/>
    </xf>
    <xf numFmtId="0" fontId="2" fillId="0" borderId="21" xfId="0" quotePrefix="1" applyFont="1" applyBorder="1" applyAlignment="1" applyProtection="1">
      <alignment horizontal="center" vertical="center" wrapText="1"/>
    </xf>
    <xf numFmtId="0" fontId="2" fillId="0" borderId="18" xfId="0" quotePrefix="1" applyFont="1" applyBorder="1" applyAlignment="1" applyProtection="1">
      <alignment horizontal="center" vertical="center" wrapText="1"/>
    </xf>
    <xf numFmtId="0" fontId="2" fillId="0" borderId="25" xfId="0" quotePrefix="1" applyFont="1" applyBorder="1" applyAlignment="1" applyProtection="1">
      <alignment horizontal="center" vertical="center" wrapText="1"/>
    </xf>
    <xf numFmtId="0" fontId="2" fillId="0" borderId="18" xfId="0" quotePrefix="1" applyFont="1" applyFill="1" applyBorder="1" applyAlignment="1" applyProtection="1">
      <alignment horizontal="center" vertical="center" wrapText="1"/>
    </xf>
    <xf numFmtId="0" fontId="2" fillId="4" borderId="22" xfId="0" quotePrefix="1" applyFont="1" applyFill="1" applyBorder="1" applyAlignment="1" applyProtection="1">
      <alignment horizontal="center" vertical="center" wrapText="1"/>
    </xf>
    <xf numFmtId="0" fontId="6" fillId="0" borderId="0" xfId="0" applyFont="1"/>
    <xf numFmtId="0" fontId="6" fillId="7" borderId="4" xfId="0" applyFont="1" applyFill="1" applyBorder="1" applyAlignment="1" applyProtection="1">
      <alignment horizontal="center" vertical="center"/>
    </xf>
    <xf numFmtId="0" fontId="6" fillId="7" borderId="20" xfId="0" applyFont="1" applyFill="1" applyBorder="1" applyAlignment="1" applyProtection="1">
      <alignment horizontal="center" vertical="center"/>
    </xf>
    <xf numFmtId="164" fontId="12" fillId="0" borderId="14" xfId="0" quotePrefix="1" applyNumberFormat="1" applyFont="1" applyBorder="1" applyAlignment="1" applyProtection="1">
      <alignment horizontal="center" vertical="center"/>
    </xf>
    <xf numFmtId="0" fontId="12" fillId="0" borderId="14" xfId="0" quotePrefix="1" applyFont="1" applyBorder="1" applyAlignment="1" applyProtection="1">
      <alignment horizontal="center" vertical="center"/>
    </xf>
    <xf numFmtId="0" fontId="12" fillId="0" borderId="11" xfId="0" applyFon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27" xfId="0" applyBorder="1"/>
    <xf numFmtId="0" fontId="2" fillId="0" borderId="35" xfId="0" applyFont="1" applyBorder="1" applyAlignment="1" applyProtection="1">
      <alignment horizontal="center" vertical="center" wrapText="1"/>
      <protection locked="0"/>
    </xf>
    <xf numFmtId="0" fontId="2" fillId="4" borderId="36" xfId="0" applyFont="1" applyFill="1" applyBorder="1" applyAlignment="1" applyProtection="1">
      <alignment horizontal="center" vertical="center" wrapText="1"/>
    </xf>
    <xf numFmtId="0" fontId="2" fillId="0" borderId="37" xfId="0" quotePrefix="1" applyFont="1" applyFill="1" applyBorder="1" applyAlignment="1" applyProtection="1">
      <alignment horizontal="center" vertical="center" wrapText="1"/>
    </xf>
    <xf numFmtId="0" fontId="13" fillId="0" borderId="10" xfId="0" applyFont="1" applyFill="1" applyBorder="1" applyAlignment="1" applyProtection="1">
      <alignment horizontal="center" vertical="center" wrapText="1"/>
      <protection locked="0"/>
    </xf>
    <xf numFmtId="0" fontId="0" fillId="0" borderId="31" xfId="0" applyBorder="1"/>
    <xf numFmtId="0" fontId="0" fillId="0" borderId="32" xfId="0" applyBorder="1"/>
    <xf numFmtId="0" fontId="0" fillId="0" borderId="38" xfId="0" applyBorder="1"/>
    <xf numFmtId="0" fontId="0" fillId="0" borderId="26" xfId="0" applyBorder="1"/>
    <xf numFmtId="0" fontId="0" fillId="0" borderId="0" xfId="0" applyBorder="1"/>
    <xf numFmtId="0" fontId="0" fillId="0" borderId="39" xfId="0" applyBorder="1"/>
    <xf numFmtId="0" fontId="0" fillId="0" borderId="23" xfId="0" applyBorder="1"/>
    <xf numFmtId="0" fontId="15" fillId="0" borderId="0" xfId="0" applyFont="1" applyAlignment="1">
      <alignment horizontal="center" vertical="center"/>
    </xf>
    <xf numFmtId="0" fontId="15" fillId="0" borderId="0" xfId="0" applyFont="1"/>
    <xf numFmtId="0" fontId="16" fillId="0" borderId="0" xfId="0" applyFont="1"/>
    <xf numFmtId="0" fontId="1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13" fillId="0" borderId="31" xfId="0" applyFont="1" applyBorder="1" applyAlignment="1" applyProtection="1">
      <alignment horizontal="center" vertical="center" wrapText="1"/>
      <protection locked="0"/>
    </xf>
    <xf numFmtId="0" fontId="13" fillId="0" borderId="10" xfId="0" applyFont="1" applyBorder="1" applyAlignment="1" applyProtection="1">
      <alignment horizontal="center" vertical="center"/>
      <protection locked="0"/>
    </xf>
    <xf numFmtId="0" fontId="13" fillId="0" borderId="32" xfId="0" applyFont="1" applyFill="1" applyBorder="1" applyAlignment="1" applyProtection="1">
      <alignment horizontal="center" vertical="center"/>
      <protection locked="0"/>
    </xf>
    <xf numFmtId="0" fontId="13" fillId="0" borderId="38" xfId="0" applyFont="1" applyFill="1" applyBorder="1" applyAlignment="1" applyProtection="1">
      <alignment horizontal="center" vertical="center" wrapText="1"/>
      <protection locked="0"/>
    </xf>
    <xf numFmtId="0" fontId="13" fillId="0" borderId="10" xfId="0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Protection="1">
      <protection locked="0"/>
    </xf>
    <xf numFmtId="0" fontId="12" fillId="0" borderId="49" xfId="0" quotePrefix="1" applyFont="1" applyBorder="1" applyAlignment="1" applyProtection="1">
      <alignment horizontal="center" vertical="center"/>
    </xf>
    <xf numFmtId="0" fontId="6" fillId="0" borderId="27" xfId="0" applyFont="1" applyBorder="1" applyProtection="1">
      <protection locked="0"/>
    </xf>
    <xf numFmtId="0" fontId="18" fillId="0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32" xfId="0" applyFont="1" applyFill="1" applyBorder="1" applyAlignment="1">
      <alignment vertical="center" wrapText="1"/>
    </xf>
    <xf numFmtId="0" fontId="21" fillId="0" borderId="0" xfId="1" applyFill="1" applyBorder="1" applyAlignment="1">
      <alignment horizontal="center" vertical="center" wrapText="1"/>
    </xf>
    <xf numFmtId="0" fontId="18" fillId="0" borderId="26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19" fillId="0" borderId="0" xfId="1" applyFont="1" applyFill="1" applyBorder="1" applyAlignment="1">
      <alignment horizontal="center" vertical="center" wrapText="1"/>
    </xf>
    <xf numFmtId="0" fontId="20" fillId="0" borderId="0" xfId="1" applyFont="1" applyFill="1" applyBorder="1" applyAlignment="1">
      <alignment horizontal="center" vertical="center" wrapText="1"/>
    </xf>
    <xf numFmtId="0" fontId="18" fillId="0" borderId="0" xfId="1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165" fontId="28" fillId="0" borderId="27" xfId="0" applyNumberFormat="1" applyFont="1" applyBorder="1" applyAlignment="1">
      <alignment horizontal="center" vertical="center" wrapText="1"/>
    </xf>
    <xf numFmtId="0" fontId="27" fillId="0" borderId="27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30" fillId="0" borderId="58" xfId="0" applyFont="1" applyBorder="1" applyAlignment="1">
      <alignment horizontal="center" vertical="center" wrapText="1"/>
    </xf>
    <xf numFmtId="0" fontId="30" fillId="0" borderId="59" xfId="0" applyFont="1" applyBorder="1" applyAlignment="1">
      <alignment horizontal="center" vertical="center" wrapText="1"/>
    </xf>
    <xf numFmtId="49" fontId="30" fillId="0" borderId="59" xfId="0" applyNumberFormat="1" applyFont="1" applyBorder="1" applyAlignment="1">
      <alignment horizontal="center" vertical="center" wrapText="1"/>
    </xf>
    <xf numFmtId="0" fontId="31" fillId="0" borderId="60" xfId="0" applyFont="1" applyBorder="1" applyAlignment="1">
      <alignment horizontal="center" vertical="center" wrapText="1"/>
    </xf>
    <xf numFmtId="0" fontId="30" fillId="0" borderId="61" xfId="0" applyFont="1" applyBorder="1" applyAlignment="1">
      <alignment horizontal="center" vertical="center" wrapText="1"/>
    </xf>
    <xf numFmtId="0" fontId="20" fillId="0" borderId="18" xfId="0" quotePrefix="1" applyFont="1" applyBorder="1" applyAlignment="1">
      <alignment horizontal="center" vertical="center" wrapText="1"/>
    </xf>
    <xf numFmtId="0" fontId="20" fillId="0" borderId="14" xfId="0" quotePrefix="1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/>
    </xf>
    <xf numFmtId="0" fontId="20" fillId="0" borderId="62" xfId="0" applyFont="1" applyBorder="1" applyAlignment="1">
      <alignment horizontal="center" vertical="center" wrapText="1"/>
    </xf>
    <xf numFmtId="0" fontId="20" fillId="0" borderId="46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47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7" fillId="0" borderId="31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11" fillId="0" borderId="4" xfId="0" quotePrefix="1" applyFont="1" applyBorder="1" applyAlignment="1" applyProtection="1">
      <alignment horizontal="center" vertical="center"/>
    </xf>
    <xf numFmtId="0" fontId="11" fillId="0" borderId="20" xfId="0" quotePrefix="1" applyFont="1" applyBorder="1" applyAlignment="1" applyProtection="1">
      <alignment horizontal="center" vertical="center"/>
    </xf>
    <xf numFmtId="0" fontId="11" fillId="0" borderId="3" xfId="0" quotePrefix="1" applyFont="1" applyBorder="1" applyAlignment="1" applyProtection="1">
      <alignment horizontal="center" vertical="center"/>
    </xf>
    <xf numFmtId="0" fontId="32" fillId="0" borderId="0" xfId="0" applyFont="1" applyProtection="1">
      <protection locked="0"/>
    </xf>
    <xf numFmtId="0" fontId="32" fillId="0" borderId="0" xfId="0" applyFont="1" applyAlignment="1" applyProtection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5" fillId="0" borderId="16" xfId="0" applyFont="1" applyBorder="1" applyAlignment="1">
      <alignment horizontal="center" vertical="center" wrapText="1"/>
    </xf>
    <xf numFmtId="0" fontId="35" fillId="0" borderId="12" xfId="0" applyFont="1" applyBorder="1" applyAlignment="1">
      <alignment vertical="center" wrapText="1"/>
    </xf>
    <xf numFmtId="0" fontId="35" fillId="0" borderId="12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36" fillId="13" borderId="4" xfId="0" applyFont="1" applyFill="1" applyBorder="1" applyAlignment="1">
      <alignment horizontal="center" vertical="center" wrapText="1"/>
    </xf>
    <xf numFmtId="0" fontId="18" fillId="0" borderId="52" xfId="0" applyFont="1" applyBorder="1" applyAlignment="1">
      <alignment horizontal="center" vertical="center"/>
    </xf>
    <xf numFmtId="0" fontId="32" fillId="0" borderId="4" xfId="0" applyFont="1" applyBorder="1" applyAlignment="1" applyProtection="1">
      <alignment horizontal="center" vertical="center" wrapText="1"/>
      <protection locked="0"/>
    </xf>
    <xf numFmtId="0" fontId="18" fillId="0" borderId="18" xfId="0" applyFont="1" applyBorder="1" applyAlignment="1">
      <alignment horizontal="center" vertical="center"/>
    </xf>
    <xf numFmtId="0" fontId="32" fillId="0" borderId="4" xfId="1" applyFont="1" applyBorder="1" applyAlignment="1" applyProtection="1">
      <alignment horizontal="center" vertical="center" wrapText="1"/>
      <protection locked="0"/>
    </xf>
    <xf numFmtId="0" fontId="32" fillId="0" borderId="0" xfId="1" applyFont="1" applyBorder="1" applyAlignment="1">
      <alignment horizontal="center" vertical="center" wrapText="1"/>
    </xf>
    <xf numFmtId="0" fontId="35" fillId="0" borderId="14" xfId="0" quotePrefix="1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25" fillId="0" borderId="4" xfId="0" quotePrefix="1" applyFont="1" applyBorder="1" applyAlignment="1">
      <alignment horizontal="center" vertical="center" wrapText="1"/>
    </xf>
    <xf numFmtId="0" fontId="35" fillId="0" borderId="50" xfId="0" quotePrefix="1" applyFont="1" applyBorder="1" applyAlignment="1">
      <alignment horizontal="center" vertical="center"/>
    </xf>
    <xf numFmtId="0" fontId="35" fillId="12" borderId="52" xfId="0" quotePrefix="1" applyFont="1" applyFill="1" applyBorder="1" applyAlignment="1">
      <alignment horizontal="center" vertical="center"/>
    </xf>
    <xf numFmtId="0" fontId="35" fillId="12" borderId="4" xfId="0" quotePrefix="1" applyFont="1" applyFill="1" applyBorder="1" applyAlignment="1">
      <alignment horizontal="center" vertical="center"/>
    </xf>
    <xf numFmtId="0" fontId="35" fillId="12" borderId="50" xfId="0" quotePrefix="1" applyFont="1" applyFill="1" applyBorder="1" applyAlignment="1">
      <alignment horizontal="center" vertical="center"/>
    </xf>
    <xf numFmtId="0" fontId="35" fillId="12" borderId="17" xfId="0" quotePrefix="1" applyFont="1" applyFill="1" applyBorder="1" applyAlignment="1">
      <alignment horizontal="center" vertical="center"/>
    </xf>
    <xf numFmtId="0" fontId="35" fillId="12" borderId="45" xfId="0" quotePrefix="1" applyFont="1" applyFill="1" applyBorder="1" applyAlignment="1">
      <alignment horizontal="center" vertical="center"/>
    </xf>
    <xf numFmtId="0" fontId="36" fillId="13" borderId="3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0" fontId="32" fillId="0" borderId="3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>
      <alignment horizontal="center" vertical="center"/>
    </xf>
    <xf numFmtId="0" fontId="32" fillId="0" borderId="3" xfId="1" applyFont="1" applyBorder="1" applyAlignment="1" applyProtection="1">
      <alignment horizontal="center" vertical="center" wrapText="1"/>
      <protection locked="0"/>
    </xf>
    <xf numFmtId="0" fontId="32" fillId="0" borderId="0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5" fillId="0" borderId="62" xfId="0" applyFont="1" applyBorder="1" applyAlignment="1">
      <alignment horizontal="center" vertical="center" wrapText="1"/>
    </xf>
    <xf numFmtId="0" fontId="25" fillId="0" borderId="20" xfId="0" quotePrefix="1" applyFont="1" applyBorder="1" applyAlignment="1">
      <alignment horizontal="center" vertical="center" wrapText="1"/>
    </xf>
    <xf numFmtId="0" fontId="35" fillId="0" borderId="33" xfId="0" quotePrefix="1" applyFont="1" applyBorder="1" applyAlignment="1">
      <alignment horizontal="center" vertical="center"/>
    </xf>
    <xf numFmtId="0" fontId="35" fillId="0" borderId="63" xfId="0" quotePrefix="1" applyFont="1" applyBorder="1" applyAlignment="1">
      <alignment horizontal="center" vertical="center"/>
    </xf>
    <xf numFmtId="0" fontId="25" fillId="0" borderId="20" xfId="0" quotePrefix="1" applyFont="1" applyBorder="1" applyAlignment="1">
      <alignment horizontal="center" vertical="center"/>
    </xf>
    <xf numFmtId="0" fontId="35" fillId="12" borderId="19" xfId="0" quotePrefix="1" applyFont="1" applyFill="1" applyBorder="1" applyAlignment="1">
      <alignment horizontal="center" vertical="center"/>
    </xf>
    <xf numFmtId="0" fontId="35" fillId="12" borderId="20" xfId="0" quotePrefix="1" applyFont="1" applyFill="1" applyBorder="1" applyAlignment="1">
      <alignment horizontal="center" vertical="center"/>
    </xf>
    <xf numFmtId="0" fontId="35" fillId="12" borderId="46" xfId="0" quotePrefix="1" applyFont="1" applyFill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36" fillId="0" borderId="32" xfId="0" applyFont="1" applyFill="1" applyBorder="1" applyAlignment="1">
      <alignment horizontal="center" vertical="center" wrapText="1"/>
    </xf>
    <xf numFmtId="0" fontId="18" fillId="0" borderId="32" xfId="1" applyFont="1" applyFill="1" applyBorder="1" applyAlignment="1">
      <alignment horizontal="center" vertical="center" wrapText="1"/>
    </xf>
    <xf numFmtId="0" fontId="32" fillId="0" borderId="32" xfId="1" applyFont="1" applyFill="1" applyBorder="1" applyAlignment="1">
      <alignment horizontal="center" vertical="center" wrapText="1"/>
    </xf>
    <xf numFmtId="0" fontId="32" fillId="0" borderId="0" xfId="1" applyFont="1" applyFill="1" applyBorder="1" applyAlignment="1">
      <alignment horizontal="center" vertical="center" wrapText="1"/>
    </xf>
    <xf numFmtId="0" fontId="36" fillId="13" borderId="42" xfId="0" applyFont="1" applyFill="1" applyBorder="1" applyAlignment="1">
      <alignment horizontal="center" vertical="center" wrapText="1"/>
    </xf>
    <xf numFmtId="0" fontId="18" fillId="0" borderId="53" xfId="0" applyFont="1" applyBorder="1" applyAlignment="1">
      <alignment horizontal="center" vertical="center"/>
    </xf>
    <xf numFmtId="0" fontId="32" fillId="0" borderId="42" xfId="0" applyFont="1" applyBorder="1" applyAlignment="1" applyProtection="1">
      <alignment horizontal="center" vertical="center" wrapText="1"/>
      <protection locked="0"/>
    </xf>
    <xf numFmtId="0" fontId="36" fillId="0" borderId="0" xfId="0" applyFont="1" applyFill="1" applyBorder="1" applyAlignment="1">
      <alignment horizontal="center" vertical="center" wrapText="1"/>
    </xf>
    <xf numFmtId="0" fontId="35" fillId="0" borderId="64" xfId="0" applyFont="1" applyBorder="1" applyAlignment="1">
      <alignment horizontal="center" vertical="center" wrapText="1"/>
    </xf>
    <xf numFmtId="0" fontId="25" fillId="0" borderId="3" xfId="0" quotePrefix="1" applyFont="1" applyBorder="1" applyAlignment="1">
      <alignment horizontal="center" vertical="center" wrapText="1"/>
    </xf>
    <xf numFmtId="0" fontId="35" fillId="0" borderId="65" xfId="0" quotePrefix="1" applyFont="1" applyBorder="1" applyAlignment="1">
      <alignment horizontal="center" vertical="center"/>
    </xf>
    <xf numFmtId="0" fontId="35" fillId="12" borderId="66" xfId="0" quotePrefix="1" applyFont="1" applyFill="1" applyBorder="1" applyAlignment="1">
      <alignment horizontal="center" vertical="center"/>
    </xf>
    <xf numFmtId="0" fontId="25" fillId="12" borderId="24" xfId="0" quotePrefix="1" applyFont="1" applyFill="1" applyBorder="1" applyAlignment="1">
      <alignment horizontal="center" vertical="center"/>
    </xf>
    <xf numFmtId="0" fontId="35" fillId="12" borderId="65" xfId="0" quotePrefix="1" applyFont="1" applyFill="1" applyBorder="1" applyAlignment="1">
      <alignment horizontal="center" vertical="center"/>
    </xf>
    <xf numFmtId="0" fontId="35" fillId="0" borderId="67" xfId="0" quotePrefix="1" applyFont="1" applyBorder="1" applyAlignment="1">
      <alignment horizontal="center" vertical="center"/>
    </xf>
    <xf numFmtId="0" fontId="25" fillId="0" borderId="3" xfId="0" quotePrefix="1" applyFont="1" applyBorder="1" applyAlignment="1">
      <alignment horizontal="center" vertical="center"/>
    </xf>
    <xf numFmtId="0" fontId="35" fillId="0" borderId="68" xfId="0" quotePrefix="1" applyFont="1" applyBorder="1" applyAlignment="1">
      <alignment horizontal="center" vertical="center"/>
    </xf>
    <xf numFmtId="0" fontId="36" fillId="13" borderId="44" xfId="0" applyFont="1" applyFill="1" applyBorder="1" applyAlignment="1">
      <alignment horizontal="center" vertical="center" wrapText="1"/>
    </xf>
    <xf numFmtId="0" fontId="18" fillId="0" borderId="54" xfId="0" applyFont="1" applyBorder="1" applyAlignment="1">
      <alignment horizontal="center" vertical="center" wrapText="1"/>
    </xf>
    <xf numFmtId="0" fontId="32" fillId="0" borderId="44" xfId="0" applyFont="1" applyBorder="1" applyAlignment="1" applyProtection="1">
      <alignment horizontal="center" vertical="center" wrapText="1"/>
      <protection locked="0"/>
    </xf>
    <xf numFmtId="0" fontId="25" fillId="0" borderId="35" xfId="0" quotePrefix="1" applyFont="1" applyBorder="1" applyAlignment="1">
      <alignment horizontal="center" vertical="center" wrapText="1"/>
    </xf>
    <xf numFmtId="0" fontId="25" fillId="12" borderId="4" xfId="0" quotePrefix="1" applyFont="1" applyFill="1" applyBorder="1" applyAlignment="1">
      <alignment horizontal="center" vertical="center"/>
    </xf>
    <xf numFmtId="0" fontId="35" fillId="0" borderId="17" xfId="0" quotePrefix="1" applyFont="1" applyBorder="1" applyAlignment="1">
      <alignment horizontal="center" vertical="center"/>
    </xf>
    <xf numFmtId="0" fontId="35" fillId="0" borderId="45" xfId="0" quotePrefix="1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 wrapText="1"/>
    </xf>
    <xf numFmtId="0" fontId="36" fillId="0" borderId="27" xfId="0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horizontal="center" vertical="center"/>
    </xf>
    <xf numFmtId="0" fontId="32" fillId="0" borderId="27" xfId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0" fontId="18" fillId="0" borderId="52" xfId="0" applyFont="1" applyBorder="1" applyAlignment="1">
      <alignment horizontal="center" vertical="center" wrapText="1"/>
    </xf>
    <xf numFmtId="0" fontId="18" fillId="0" borderId="55" xfId="0" applyFont="1" applyBorder="1" applyAlignment="1">
      <alignment horizontal="center" vertical="center" wrapText="1"/>
    </xf>
    <xf numFmtId="0" fontId="32" fillId="0" borderId="0" xfId="0" applyFont="1"/>
    <xf numFmtId="0" fontId="35" fillId="0" borderId="22" xfId="0" applyFont="1" applyBorder="1" applyAlignment="1">
      <alignment horizontal="center" vertical="center" wrapText="1"/>
    </xf>
    <xf numFmtId="0" fontId="35" fillId="0" borderId="51" xfId="0" quotePrefix="1" applyFont="1" applyBorder="1" applyAlignment="1">
      <alignment horizontal="center" vertical="center"/>
    </xf>
    <xf numFmtId="0" fontId="35" fillId="12" borderId="55" xfId="0" quotePrefix="1" applyFont="1" applyFill="1" applyBorder="1" applyAlignment="1">
      <alignment horizontal="center" vertical="center"/>
    </xf>
    <xf numFmtId="0" fontId="35" fillId="12" borderId="3" xfId="0" quotePrefix="1" applyFont="1" applyFill="1" applyBorder="1" applyAlignment="1">
      <alignment horizontal="center" vertical="center"/>
    </xf>
    <xf numFmtId="0" fontId="35" fillId="12" borderId="51" xfId="0" quotePrefix="1" applyFont="1" applyFill="1" applyBorder="1" applyAlignment="1">
      <alignment horizontal="center" vertical="center"/>
    </xf>
    <xf numFmtId="0" fontId="35" fillId="12" borderId="21" xfId="0" quotePrefix="1" applyFont="1" applyFill="1" applyBorder="1" applyAlignment="1">
      <alignment horizontal="center" vertical="center"/>
    </xf>
    <xf numFmtId="0" fontId="35" fillId="12" borderId="47" xfId="0" quotePrefix="1" applyFont="1" applyFill="1" applyBorder="1" applyAlignment="1">
      <alignment horizontal="center" vertical="center"/>
    </xf>
    <xf numFmtId="0" fontId="37" fillId="16" borderId="0" xfId="0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" fillId="8" borderId="23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 applyProtection="1">
      <alignment horizontal="center"/>
      <protection locked="0"/>
    </xf>
    <xf numFmtId="0" fontId="6" fillId="0" borderId="27" xfId="0" applyFont="1" applyBorder="1" applyAlignment="1" applyProtection="1">
      <alignment horizontal="center"/>
      <protection locked="0"/>
    </xf>
    <xf numFmtId="0" fontId="5" fillId="0" borderId="5" xfId="0" applyFont="1" applyFill="1" applyBorder="1" applyAlignment="1" applyProtection="1">
      <alignment horizontal="center" vertical="center"/>
      <protection locked="0"/>
    </xf>
    <xf numFmtId="0" fontId="5" fillId="0" borderId="11" xfId="0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 applyProtection="1">
      <alignment horizontal="center" vertical="center"/>
      <protection locked="0"/>
    </xf>
    <xf numFmtId="0" fontId="39" fillId="0" borderId="20" xfId="0" applyFont="1" applyBorder="1" applyAlignment="1">
      <alignment horizontal="center" vertical="center" wrapText="1"/>
    </xf>
    <xf numFmtId="0" fontId="39" fillId="0" borderId="4" xfId="0" applyFont="1" applyBorder="1" applyAlignment="1">
      <alignment horizontal="center" vertical="center" wrapText="1"/>
    </xf>
    <xf numFmtId="0" fontId="39" fillId="0" borderId="3" xfId="0" applyFont="1" applyBorder="1" applyAlignment="1">
      <alignment horizontal="center" vertical="center" wrapText="1"/>
    </xf>
    <xf numFmtId="0" fontId="20" fillId="0" borderId="45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5" fillId="0" borderId="12" xfId="0" applyFont="1" applyFill="1" applyBorder="1" applyAlignment="1" applyProtection="1">
      <alignment vertical="center"/>
      <protection locked="0"/>
    </xf>
    <xf numFmtId="0" fontId="2" fillId="0" borderId="8" xfId="0" applyFont="1" applyBorder="1" applyAlignment="1" applyProtection="1">
      <alignment horizontal="center" vertical="center" wrapText="1"/>
    </xf>
    <xf numFmtId="0" fontId="20" fillId="0" borderId="28" xfId="0" quotePrefix="1" applyFont="1" applyBorder="1" applyAlignment="1">
      <alignment horizontal="center" vertical="center" wrapText="1"/>
    </xf>
    <xf numFmtId="0" fontId="20" fillId="0" borderId="2" xfId="0" quotePrefix="1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20" fillId="0" borderId="14" xfId="1" applyFont="1" applyFill="1" applyBorder="1" applyAlignment="1">
      <alignment horizontal="center" vertical="center" wrapText="1"/>
    </xf>
    <xf numFmtId="0" fontId="35" fillId="0" borderId="0" xfId="0" applyFont="1" applyBorder="1" applyAlignment="1">
      <alignment vertical="center" wrapText="1"/>
    </xf>
    <xf numFmtId="0" fontId="35" fillId="0" borderId="40" xfId="0" quotePrefix="1" applyFont="1" applyBorder="1" applyAlignment="1">
      <alignment horizontal="center" vertical="center"/>
    </xf>
    <xf numFmtId="0" fontId="35" fillId="0" borderId="14" xfId="0" quotePrefix="1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 wrapText="1"/>
    </xf>
    <xf numFmtId="0" fontId="21" fillId="0" borderId="0" xfId="0" quotePrefix="1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0" xfId="0" quotePrefix="1" applyFont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6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6" fillId="0" borderId="34" xfId="0" applyFont="1" applyBorder="1" applyProtection="1">
      <protection locked="0"/>
    </xf>
    <xf numFmtId="0" fontId="12" fillId="0" borderId="27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</xf>
    <xf numFmtId="0" fontId="2" fillId="10" borderId="0" xfId="0" applyFont="1" applyFill="1" applyBorder="1" applyAlignment="1" applyProtection="1">
      <alignment horizontal="center" vertical="center" wrapText="1"/>
    </xf>
    <xf numFmtId="0" fontId="2" fillId="0" borderId="23" xfId="0" applyFont="1" applyBorder="1" applyAlignment="1" applyProtection="1">
      <alignment horizontal="center" vertical="center" wrapText="1"/>
    </xf>
    <xf numFmtId="0" fontId="2" fillId="0" borderId="27" xfId="0" applyFont="1" applyBorder="1" applyAlignment="1" applyProtection="1">
      <alignment horizontal="center" vertical="center" wrapText="1"/>
    </xf>
    <xf numFmtId="0" fontId="2" fillId="0" borderId="26" xfId="0" applyFont="1" applyBorder="1" applyAlignment="1" applyProtection="1">
      <alignment horizontal="center" vertical="center" wrapText="1"/>
    </xf>
    <xf numFmtId="0" fontId="2" fillId="0" borderId="23" xfId="0" applyFont="1" applyFill="1" applyBorder="1" applyAlignment="1" applyProtection="1">
      <alignment horizontal="center" vertical="center" wrapText="1"/>
    </xf>
    <xf numFmtId="0" fontId="2" fillId="0" borderId="27" xfId="0" applyFont="1" applyFill="1" applyBorder="1" applyAlignment="1" applyProtection="1">
      <alignment horizontal="center" vertical="center" wrapText="1"/>
    </xf>
    <xf numFmtId="0" fontId="2" fillId="8" borderId="4" xfId="0" applyFont="1" applyFill="1" applyBorder="1" applyAlignment="1" applyProtection="1">
      <alignment horizontal="center" vertical="center" wrapText="1"/>
    </xf>
    <xf numFmtId="0" fontId="2" fillId="8" borderId="8" xfId="0" applyFont="1" applyFill="1" applyBorder="1" applyAlignment="1" applyProtection="1">
      <alignment horizontal="center" vertical="center" wrapText="1"/>
    </xf>
    <xf numFmtId="0" fontId="2" fillId="0" borderId="32" xfId="0" applyFont="1" applyBorder="1" applyAlignment="1" applyProtection="1">
      <alignment horizontal="center" vertical="center" wrapText="1"/>
    </xf>
    <xf numFmtId="0" fontId="12" fillId="0" borderId="10" xfId="0" applyFont="1" applyBorder="1" applyAlignment="1" applyProtection="1">
      <alignment horizontal="center"/>
    </xf>
    <xf numFmtId="0" fontId="12" fillId="0" borderId="9" xfId="0" applyFont="1" applyBorder="1" applyAlignment="1" applyProtection="1">
      <alignment horizontal="center" vertical="center" wrapText="1"/>
    </xf>
    <xf numFmtId="0" fontId="12" fillId="0" borderId="8" xfId="0" applyFont="1" applyBorder="1" applyAlignment="1" applyProtection="1">
      <alignment horizontal="center" vertical="center" wrapText="1"/>
    </xf>
    <xf numFmtId="0" fontId="6" fillId="0" borderId="27" xfId="0" applyFont="1" applyBorder="1" applyProtection="1"/>
    <xf numFmtId="0" fontId="12" fillId="0" borderId="27" xfId="0" applyFont="1" applyBorder="1" applyAlignment="1" applyProtection="1">
      <alignment horizontal="center"/>
    </xf>
    <xf numFmtId="0" fontId="2" fillId="0" borderId="10" xfId="0" applyFont="1" applyBorder="1" applyAlignment="1" applyProtection="1">
      <alignment horizontal="center" vertical="center" wrapText="1"/>
    </xf>
    <xf numFmtId="0" fontId="12" fillId="0" borderId="9" xfId="0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48" xfId="0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3" borderId="6" xfId="0" applyFont="1" applyFill="1" applyBorder="1" applyAlignment="1" applyProtection="1">
      <alignment horizontal="center" vertical="center"/>
    </xf>
    <xf numFmtId="0" fontId="2" fillId="3" borderId="28" xfId="0" applyFont="1" applyFill="1" applyBorder="1" applyAlignment="1" applyProtection="1">
      <alignment horizontal="center" vertical="center"/>
    </xf>
    <xf numFmtId="0" fontId="6" fillId="0" borderId="0" xfId="0" applyFont="1" applyProtection="1"/>
    <xf numFmtId="0" fontId="11" fillId="0" borderId="4" xfId="0" applyFont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</xf>
    <xf numFmtId="0" fontId="2" fillId="11" borderId="13" xfId="0" applyFont="1" applyFill="1" applyBorder="1" applyAlignment="1" applyProtection="1">
      <alignment horizontal="center" vertical="center"/>
    </xf>
    <xf numFmtId="0" fontId="2" fillId="11" borderId="14" xfId="0" applyFont="1" applyFill="1" applyBorder="1" applyAlignment="1" applyProtection="1">
      <alignment horizontal="center" vertical="center"/>
    </xf>
    <xf numFmtId="0" fontId="11" fillId="0" borderId="20" xfId="0" applyFont="1" applyBorder="1" applyAlignment="1" applyProtection="1">
      <alignment horizontal="center" vertical="center" wrapText="1"/>
    </xf>
    <xf numFmtId="0" fontId="7" fillId="0" borderId="20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0" fontId="2" fillId="12" borderId="13" xfId="0" applyFont="1" applyFill="1" applyBorder="1" applyAlignment="1" applyProtection="1">
      <alignment horizontal="center" vertical="center"/>
    </xf>
    <xf numFmtId="0" fontId="2" fillId="12" borderId="14" xfId="0" applyFont="1" applyFill="1" applyBorder="1" applyAlignment="1" applyProtection="1">
      <alignment horizontal="center" vertical="center"/>
    </xf>
    <xf numFmtId="0" fontId="11" fillId="0" borderId="24" xfId="0" applyFont="1" applyBorder="1" applyAlignment="1" applyProtection="1">
      <alignment horizontal="center" vertical="center" wrapText="1"/>
    </xf>
    <xf numFmtId="0" fontId="7" fillId="0" borderId="24" xfId="0" applyFont="1" applyBorder="1" applyAlignment="1" applyProtection="1">
      <alignment horizontal="center" vertical="center" wrapText="1"/>
    </xf>
    <xf numFmtId="0" fontId="2" fillId="12" borderId="7" xfId="0" applyFont="1" applyFill="1" applyBorder="1" applyAlignment="1" applyProtection="1">
      <alignment horizontal="center" vertical="center"/>
    </xf>
    <xf numFmtId="0" fontId="2" fillId="12" borderId="2" xfId="0" applyFont="1" applyFill="1" applyBorder="1" applyAlignment="1" applyProtection="1">
      <alignment horizontal="center" vertical="center"/>
    </xf>
    <xf numFmtId="0" fontId="11" fillId="0" borderId="3" xfId="0" applyFont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/>
    </xf>
    <xf numFmtId="0" fontId="6" fillId="0" borderId="0" xfId="0" applyFont="1" applyBorder="1" applyProtection="1"/>
    <xf numFmtId="0" fontId="6" fillId="0" borderId="0" xfId="0" applyFont="1" applyAlignment="1" applyProtection="1">
      <alignment horizontal="center" vertical="center"/>
    </xf>
    <xf numFmtId="0" fontId="2" fillId="3" borderId="50" xfId="0" applyFont="1" applyFill="1" applyBorder="1" applyAlignment="1" applyProtection="1">
      <alignment horizontal="center" vertical="center"/>
    </xf>
    <xf numFmtId="0" fontId="2" fillId="11" borderId="33" xfId="0" applyFont="1" applyFill="1" applyBorder="1" applyAlignment="1" applyProtection="1">
      <alignment horizontal="center" vertical="center"/>
    </xf>
    <xf numFmtId="0" fontId="2" fillId="12" borderId="33" xfId="0" applyFont="1" applyFill="1" applyBorder="1" applyAlignment="1" applyProtection="1">
      <alignment horizontal="center" vertical="center"/>
    </xf>
    <xf numFmtId="0" fontId="2" fillId="12" borderId="51" xfId="0" applyFont="1" applyFill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 wrapText="1"/>
    </xf>
    <xf numFmtId="0" fontId="40" fillId="0" borderId="0" xfId="0" applyFont="1" applyFill="1" applyBorder="1" applyAlignment="1">
      <alignment horizontal="center" vertical="center" wrapText="1"/>
    </xf>
    <xf numFmtId="0" fontId="11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11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42" fillId="0" borderId="0" xfId="0" applyFont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4" fillId="0" borderId="0" xfId="0" applyFont="1" applyAlignment="1">
      <alignment horizontal="left" vertical="center" indent="3"/>
    </xf>
    <xf numFmtId="0" fontId="46" fillId="0" borderId="0" xfId="0" applyFont="1" applyAlignment="1">
      <alignment horizontal="left" vertical="center" indent="3"/>
    </xf>
    <xf numFmtId="0" fontId="11" fillId="0" borderId="0" xfId="0" applyFont="1" applyAlignment="1">
      <alignment horizontal="left" vertical="center" indent="3"/>
    </xf>
    <xf numFmtId="0" fontId="11" fillId="0" borderId="0" xfId="0" applyFont="1" applyAlignment="1">
      <alignment horizontal="left" vertical="center" indent="4"/>
    </xf>
    <xf numFmtId="0" fontId="48" fillId="0" borderId="0" xfId="0" applyFont="1" applyAlignment="1">
      <alignment horizontal="left" vertical="center"/>
    </xf>
    <xf numFmtId="0" fontId="4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1" fillId="3" borderId="31" xfId="0" applyFont="1" applyFill="1" applyBorder="1" applyAlignment="1">
      <alignment horizontal="center" vertical="center"/>
    </xf>
    <xf numFmtId="0" fontId="15" fillId="0" borderId="32" xfId="0" applyFont="1" applyBorder="1"/>
    <xf numFmtId="0" fontId="16" fillId="0" borderId="32" xfId="0" applyFont="1" applyBorder="1"/>
    <xf numFmtId="0" fontId="6" fillId="0" borderId="32" xfId="0" applyFont="1" applyBorder="1"/>
    <xf numFmtId="0" fontId="6" fillId="0" borderId="38" xfId="0" applyFont="1" applyBorder="1"/>
    <xf numFmtId="0" fontId="15" fillId="0" borderId="26" xfId="0" applyFont="1" applyBorder="1" applyAlignment="1">
      <alignment horizontal="center" vertical="center"/>
    </xf>
    <xf numFmtId="0" fontId="15" fillId="0" borderId="0" xfId="0" applyFont="1" applyBorder="1"/>
    <xf numFmtId="0" fontId="16" fillId="0" borderId="0" xfId="0" applyFont="1" applyBorder="1"/>
    <xf numFmtId="0" fontId="6" fillId="0" borderId="0" xfId="0" applyFont="1" applyBorder="1"/>
    <xf numFmtId="0" fontId="6" fillId="0" borderId="39" xfId="0" applyFont="1" applyBorder="1"/>
    <xf numFmtId="0" fontId="15" fillId="0" borderId="23" xfId="0" applyFont="1" applyBorder="1" applyAlignment="1">
      <alignment horizontal="center" vertical="center"/>
    </xf>
    <xf numFmtId="0" fontId="15" fillId="0" borderId="27" xfId="0" applyFont="1" applyBorder="1"/>
    <xf numFmtId="0" fontId="16" fillId="0" borderId="27" xfId="0" applyFont="1" applyBorder="1"/>
    <xf numFmtId="0" fontId="6" fillId="0" borderId="27" xfId="0" applyFont="1" applyBorder="1"/>
    <xf numFmtId="0" fontId="6" fillId="0" borderId="34" xfId="0" applyFont="1" applyBorder="1"/>
    <xf numFmtId="0" fontId="41" fillId="0" borderId="16" xfId="0" applyFont="1" applyBorder="1" applyAlignment="1">
      <alignment horizontal="center" vertical="center"/>
    </xf>
    <xf numFmtId="0" fontId="12" fillId="0" borderId="0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50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20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6" fillId="0" borderId="27" xfId="0" applyFont="1" applyFill="1" applyBorder="1" applyAlignment="1" applyProtection="1">
      <alignment horizontal="center" vertical="center"/>
    </xf>
    <xf numFmtId="0" fontId="6" fillId="0" borderId="27" xfId="0" applyFont="1" applyFill="1" applyBorder="1" applyAlignment="1" applyProtection="1">
      <alignment horizontal="center"/>
    </xf>
    <xf numFmtId="0" fontId="2" fillId="0" borderId="45" xfId="0" applyFont="1" applyFill="1" applyBorder="1" applyAlignment="1" applyProtection="1">
      <alignment horizontal="center" vertical="center" wrapText="1"/>
    </xf>
    <xf numFmtId="0" fontId="2" fillId="0" borderId="46" xfId="0" applyFont="1" applyFill="1" applyBorder="1" applyAlignment="1" applyProtection="1">
      <alignment horizontal="center" vertical="center" wrapText="1"/>
    </xf>
    <xf numFmtId="0" fontId="2" fillId="0" borderId="47" xfId="0" applyFont="1" applyFill="1" applyBorder="1" applyAlignment="1" applyProtection="1">
      <alignment horizontal="center" vertical="center" wrapText="1"/>
    </xf>
    <xf numFmtId="0" fontId="7" fillId="0" borderId="72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12" fillId="0" borderId="10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/>
    </xf>
    <xf numFmtId="0" fontId="1" fillId="0" borderId="10" xfId="0" applyFont="1" applyFill="1" applyBorder="1" applyAlignment="1" applyProtection="1">
      <alignment horizontal="center" vertical="center" wrapText="1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62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horizontal="center" vertical="center"/>
      <protection locked="0"/>
    </xf>
    <xf numFmtId="0" fontId="2" fillId="0" borderId="52" xfId="0" applyFont="1" applyFill="1" applyBorder="1" applyAlignment="1" applyProtection="1">
      <alignment horizontal="center" vertical="center" wrapText="1"/>
    </xf>
    <xf numFmtId="0" fontId="2" fillId="0" borderId="63" xfId="0" applyFont="1" applyFill="1" applyBorder="1" applyAlignment="1" applyProtection="1">
      <alignment horizontal="center" vertical="center" wrapText="1"/>
    </xf>
    <xf numFmtId="0" fontId="2" fillId="0" borderId="55" xfId="0" applyFont="1" applyFill="1" applyBorder="1" applyAlignment="1" applyProtection="1">
      <alignment horizontal="center" vertical="center" wrapText="1"/>
    </xf>
    <xf numFmtId="0" fontId="12" fillId="0" borderId="31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20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20" xfId="0" quotePrefix="1" applyFont="1" applyBorder="1" applyAlignment="1" applyProtection="1">
      <alignment horizontal="center" vertical="center" wrapText="1"/>
    </xf>
    <xf numFmtId="0" fontId="22" fillId="0" borderId="18" xfId="0" applyFont="1" applyFill="1" applyBorder="1" applyAlignment="1">
      <alignment horizontal="center" vertical="center"/>
    </xf>
    <xf numFmtId="0" fontId="22" fillId="0" borderId="62" xfId="0" applyFont="1" applyFill="1" applyBorder="1" applyAlignment="1">
      <alignment horizontal="center" vertical="center"/>
    </xf>
    <xf numFmtId="0" fontId="22" fillId="0" borderId="22" xfId="0" applyFont="1" applyFill="1" applyBorder="1" applyAlignment="1">
      <alignment horizontal="center" vertical="center"/>
    </xf>
    <xf numFmtId="0" fontId="20" fillId="0" borderId="38" xfId="0" applyFont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0" borderId="6" xfId="1" applyFont="1" applyFill="1" applyBorder="1" applyAlignment="1">
      <alignment horizontal="center" vertical="center" wrapText="1"/>
    </xf>
    <xf numFmtId="0" fontId="20" fillId="0" borderId="28" xfId="1" applyFont="1" applyFill="1" applyBorder="1" applyAlignment="1">
      <alignment horizontal="center" vertical="center" wrapText="1"/>
    </xf>
    <xf numFmtId="0" fontId="20" fillId="0" borderId="29" xfId="1" applyFont="1" applyFill="1" applyBorder="1" applyAlignment="1">
      <alignment horizontal="center" vertical="center" wrapText="1"/>
    </xf>
    <xf numFmtId="0" fontId="20" fillId="0" borderId="13" xfId="1" applyFont="1" applyFill="1" applyBorder="1" applyAlignment="1">
      <alignment horizontal="center" vertical="center" wrapText="1"/>
    </xf>
    <xf numFmtId="0" fontId="20" fillId="0" borderId="30" xfId="1" applyFont="1" applyFill="1" applyBorder="1" applyAlignment="1">
      <alignment horizontal="center" vertical="center" wrapText="1"/>
    </xf>
    <xf numFmtId="0" fontId="20" fillId="0" borderId="7" xfId="1" applyFont="1" applyFill="1" applyBorder="1" applyAlignment="1">
      <alignment horizontal="center" vertical="center" wrapText="1"/>
    </xf>
    <xf numFmtId="0" fontId="20" fillId="0" borderId="2" xfId="1" applyFont="1" applyFill="1" applyBorder="1" applyAlignment="1">
      <alignment horizontal="center" vertical="center" wrapText="1"/>
    </xf>
    <xf numFmtId="0" fontId="20" fillId="0" borderId="1" xfId="1" applyFont="1" applyFill="1" applyBorder="1" applyAlignment="1">
      <alignment horizontal="center" vertical="center" wrapText="1"/>
    </xf>
    <xf numFmtId="0" fontId="20" fillId="0" borderId="32" xfId="0" applyFont="1" applyBorder="1" applyAlignment="1">
      <alignment horizontal="center" vertical="center" wrapText="1"/>
    </xf>
    <xf numFmtId="0" fontId="20" fillId="0" borderId="33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62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63" xfId="0" applyFont="1" applyBorder="1" applyAlignment="1" applyProtection="1">
      <alignment horizontal="center" vertical="center"/>
      <protection locked="0"/>
    </xf>
    <xf numFmtId="0" fontId="11" fillId="0" borderId="55" xfId="0" applyFont="1" applyBorder="1" applyAlignment="1" applyProtection="1">
      <alignment horizontal="center" vertical="center"/>
      <protection locked="0"/>
    </xf>
    <xf numFmtId="0" fontId="12" fillId="0" borderId="4" xfId="0" applyFont="1" applyBorder="1" applyAlignment="1" applyProtection="1">
      <alignment horizontal="center" vertical="center"/>
      <protection locked="0"/>
    </xf>
    <xf numFmtId="0" fontId="12" fillId="0" borderId="20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2" fillId="11" borderId="48" xfId="0" applyFont="1" applyFill="1" applyBorder="1" applyAlignment="1" applyProtection="1">
      <alignment horizontal="center" vertical="center"/>
    </xf>
    <xf numFmtId="0" fontId="2" fillId="12" borderId="48" xfId="0" applyFont="1" applyFill="1" applyBorder="1" applyAlignment="1" applyProtection="1">
      <alignment horizontal="center" vertical="center"/>
    </xf>
    <xf numFmtId="0" fontId="2" fillId="3" borderId="52" xfId="0" applyFont="1" applyFill="1" applyBorder="1" applyAlignment="1" applyProtection="1">
      <alignment horizontal="center" vertical="center"/>
    </xf>
    <xf numFmtId="0" fontId="2" fillId="11" borderId="63" xfId="0" applyFont="1" applyFill="1" applyBorder="1" applyAlignment="1" applyProtection="1">
      <alignment horizontal="center" vertical="center"/>
    </xf>
    <xf numFmtId="0" fontId="2" fillId="12" borderId="63" xfId="0" applyFont="1" applyFill="1" applyBorder="1" applyAlignment="1" applyProtection="1">
      <alignment horizontal="center" vertical="center"/>
    </xf>
    <xf numFmtId="0" fontId="2" fillId="12" borderId="55" xfId="0" applyFont="1" applyFill="1" applyBorder="1" applyAlignment="1" applyProtection="1">
      <alignment horizontal="center" vertical="center"/>
    </xf>
    <xf numFmtId="0" fontId="2" fillId="3" borderId="29" xfId="0" applyFont="1" applyFill="1" applyBorder="1" applyAlignment="1" applyProtection="1">
      <alignment horizontal="center" vertical="center"/>
    </xf>
    <xf numFmtId="0" fontId="2" fillId="11" borderId="30" xfId="0" applyFont="1" applyFill="1" applyBorder="1" applyAlignment="1" applyProtection="1">
      <alignment horizontal="center" vertical="center"/>
    </xf>
    <xf numFmtId="0" fontId="2" fillId="12" borderId="30" xfId="0" applyFont="1" applyFill="1" applyBorder="1" applyAlignment="1" applyProtection="1">
      <alignment horizontal="center" vertical="center"/>
    </xf>
    <xf numFmtId="0" fontId="2" fillId="12" borderId="1" xfId="0" applyFont="1" applyFill="1" applyBorder="1" applyAlignment="1" applyProtection="1">
      <alignment horizontal="center" vertical="center"/>
    </xf>
    <xf numFmtId="0" fontId="2" fillId="3" borderId="18" xfId="0" applyFont="1" applyFill="1" applyBorder="1" applyAlignment="1" applyProtection="1">
      <alignment horizontal="center" vertical="center"/>
    </xf>
    <xf numFmtId="0" fontId="2" fillId="11" borderId="62" xfId="0" applyFont="1" applyFill="1" applyBorder="1" applyAlignment="1" applyProtection="1">
      <alignment horizontal="center" vertical="center"/>
    </xf>
    <xf numFmtId="0" fontId="2" fillId="12" borderId="62" xfId="0" applyFont="1" applyFill="1" applyBorder="1" applyAlignment="1" applyProtection="1">
      <alignment horizontal="center" vertical="center"/>
    </xf>
    <xf numFmtId="0" fontId="2" fillId="12" borderId="22" xfId="0" applyFont="1" applyFill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3" borderId="40" xfId="0" applyFont="1" applyFill="1" applyBorder="1" applyAlignment="1" applyProtection="1">
      <alignment horizontal="center" vertical="center"/>
    </xf>
    <xf numFmtId="0" fontId="2" fillId="12" borderId="73" xfId="0" applyFont="1" applyFill="1" applyBorder="1" applyAlignment="1" applyProtection="1">
      <alignment horizontal="center" vertical="center"/>
    </xf>
    <xf numFmtId="0" fontId="11" fillId="0" borderId="50" xfId="0" quotePrefix="1" applyFont="1" applyFill="1" applyBorder="1" applyAlignment="1" applyProtection="1">
      <alignment horizontal="center" vertical="center"/>
    </xf>
    <xf numFmtId="0" fontId="11" fillId="0" borderId="28" xfId="0" quotePrefix="1" applyFont="1" applyFill="1" applyBorder="1" applyAlignment="1" applyProtection="1">
      <alignment horizontal="center" vertical="center"/>
    </xf>
    <xf numFmtId="0" fontId="11" fillId="0" borderId="29" xfId="0" quotePrefix="1" applyFont="1" applyFill="1" applyBorder="1" applyAlignment="1" applyProtection="1">
      <alignment horizontal="center" vertical="center"/>
    </xf>
    <xf numFmtId="0" fontId="11" fillId="0" borderId="33" xfId="0" quotePrefix="1" applyFont="1" applyFill="1" applyBorder="1" applyAlignment="1" applyProtection="1">
      <alignment horizontal="center" vertical="center"/>
    </xf>
    <xf numFmtId="0" fontId="11" fillId="0" borderId="14" xfId="0" quotePrefix="1" applyFont="1" applyFill="1" applyBorder="1" applyAlignment="1" applyProtection="1">
      <alignment horizontal="center" vertical="center"/>
    </xf>
    <xf numFmtId="0" fontId="11" fillId="0" borderId="30" xfId="0" quotePrefix="1" applyFont="1" applyFill="1" applyBorder="1" applyAlignment="1" applyProtection="1">
      <alignment horizontal="center" vertical="center"/>
    </xf>
    <xf numFmtId="0" fontId="11" fillId="0" borderId="69" xfId="0" quotePrefix="1" applyFont="1" applyFill="1" applyBorder="1" applyAlignment="1" applyProtection="1">
      <alignment horizontal="center" vertical="center"/>
    </xf>
    <xf numFmtId="0" fontId="11" fillId="0" borderId="70" xfId="0" quotePrefix="1" applyFont="1" applyFill="1" applyBorder="1" applyAlignment="1" applyProtection="1">
      <alignment horizontal="center" vertical="center"/>
    </xf>
    <xf numFmtId="0" fontId="11" fillId="0" borderId="51" xfId="0" quotePrefix="1" applyFont="1" applyFill="1" applyBorder="1" applyAlignment="1" applyProtection="1">
      <alignment horizontal="center" vertical="center"/>
    </xf>
    <xf numFmtId="0" fontId="11" fillId="0" borderId="2" xfId="0" quotePrefix="1" applyFont="1" applyFill="1" applyBorder="1" applyAlignment="1" applyProtection="1">
      <alignment horizontal="center" vertical="center"/>
    </xf>
    <xf numFmtId="0" fontId="11" fillId="0" borderId="1" xfId="0" quotePrefix="1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center" vertical="center"/>
    </xf>
    <xf numFmtId="0" fontId="20" fillId="0" borderId="74" xfId="1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9" fillId="0" borderId="29" xfId="0" applyFont="1" applyFill="1" applyBorder="1" applyAlignment="1" applyProtection="1">
      <alignment horizontal="center" vertical="center" wrapText="1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0" fontId="9" fillId="0" borderId="30" xfId="0" applyFont="1" applyFill="1" applyBorder="1" applyAlignment="1" applyProtection="1">
      <alignment horizontal="center" vertical="center" wrapText="1"/>
      <protection locked="0"/>
    </xf>
    <xf numFmtId="0" fontId="9" fillId="0" borderId="13" xfId="0" applyFont="1" applyFill="1" applyBorder="1" applyAlignment="1" applyProtection="1">
      <alignment horizontal="center" vertical="center" wrapText="1"/>
      <protection locked="0"/>
    </xf>
    <xf numFmtId="0" fontId="9" fillId="0" borderId="30" xfId="0" applyFont="1" applyBorder="1" applyAlignment="1" applyProtection="1">
      <alignment horizontal="center" vertical="center" wrapText="1"/>
      <protection locked="0"/>
    </xf>
    <xf numFmtId="0" fontId="9" fillId="0" borderId="7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39" fillId="0" borderId="4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7" fillId="11" borderId="5" xfId="0" applyFont="1" applyFill="1" applyBorder="1" applyAlignment="1" applyProtection="1">
      <alignment horizontal="center" vertical="center" wrapText="1"/>
      <protection locked="0"/>
    </xf>
    <xf numFmtId="0" fontId="7" fillId="11" borderId="11" xfId="0" applyFont="1" applyFill="1" applyBorder="1" applyAlignment="1" applyProtection="1">
      <alignment horizontal="center" vertical="center" wrapText="1"/>
      <protection locked="0"/>
    </xf>
    <xf numFmtId="0" fontId="7" fillId="11" borderId="12" xfId="0" applyFont="1" applyFill="1" applyBorder="1" applyAlignment="1" applyProtection="1">
      <alignment horizontal="center" vertical="center" wrapText="1"/>
      <protection locked="0"/>
    </xf>
    <xf numFmtId="165" fontId="7" fillId="15" borderId="5" xfId="0" applyNumberFormat="1" applyFont="1" applyFill="1" applyBorder="1" applyAlignment="1" applyProtection="1">
      <alignment horizontal="center" vertical="center" wrapText="1"/>
      <protection locked="0"/>
    </xf>
    <xf numFmtId="165" fontId="7" fillId="15" borderId="11" xfId="0" applyNumberFormat="1" applyFont="1" applyFill="1" applyBorder="1" applyAlignment="1" applyProtection="1">
      <alignment horizontal="center" vertical="center" wrapText="1"/>
      <protection locked="0"/>
    </xf>
    <xf numFmtId="165" fontId="7" fillId="15" borderId="12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5" xfId="1" applyFont="1" applyFill="1" applyBorder="1" applyAlignment="1" applyProtection="1">
      <alignment horizontal="center" vertical="center" wrapText="1"/>
      <protection locked="0"/>
    </xf>
    <xf numFmtId="0" fontId="4" fillId="3" borderId="11" xfId="1" applyFont="1" applyFill="1" applyBorder="1" applyAlignment="1" applyProtection="1">
      <alignment horizontal="center" vertical="center" wrapText="1"/>
      <protection locked="0"/>
    </xf>
    <xf numFmtId="0" fontId="4" fillId="3" borderId="12" xfId="1" applyFont="1" applyFill="1" applyBorder="1" applyAlignment="1" applyProtection="1">
      <alignment horizontal="center" vertical="center" wrapText="1"/>
      <protection locked="0"/>
    </xf>
    <xf numFmtId="0" fontId="38" fillId="14" borderId="5" xfId="0" applyFont="1" applyFill="1" applyBorder="1" applyAlignment="1" applyProtection="1">
      <alignment horizontal="center" vertical="center" wrapText="1"/>
      <protection locked="0"/>
    </xf>
    <xf numFmtId="0" fontId="38" fillId="14" borderId="11" xfId="0" applyFont="1" applyFill="1" applyBorder="1" applyAlignment="1" applyProtection="1">
      <alignment horizontal="center" vertical="center" wrapText="1"/>
      <protection locked="0"/>
    </xf>
    <xf numFmtId="0" fontId="38" fillId="14" borderId="12" xfId="0" applyFont="1" applyFill="1" applyBorder="1" applyAlignment="1" applyProtection="1">
      <alignment horizontal="center" vertical="center" wrapText="1"/>
      <protection locked="0"/>
    </xf>
    <xf numFmtId="165" fontId="4" fillId="3" borderId="5" xfId="0" applyNumberFormat="1" applyFont="1" applyFill="1" applyBorder="1" applyAlignment="1" applyProtection="1">
      <alignment horizontal="center" vertical="center"/>
      <protection locked="0"/>
    </xf>
    <xf numFmtId="165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10" fillId="3" borderId="10" xfId="0" applyFont="1" applyFill="1" applyBorder="1" applyAlignment="1" applyProtection="1">
      <alignment horizontal="center" vertical="center" wrapText="1"/>
      <protection locked="0"/>
    </xf>
    <xf numFmtId="0" fontId="10" fillId="3" borderId="8" xfId="0" applyFont="1" applyFill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3" fillId="0" borderId="10" xfId="0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Fill="1" applyBorder="1" applyAlignment="1" applyProtection="1">
      <alignment horizontal="center" vertical="center" wrapText="1"/>
      <protection locked="0"/>
    </xf>
    <xf numFmtId="0" fontId="6" fillId="7" borderId="24" xfId="0" applyFont="1" applyFill="1" applyBorder="1" applyAlignment="1" applyProtection="1">
      <alignment horizontal="center" vertical="center"/>
    </xf>
    <xf numFmtId="0" fontId="6" fillId="7" borderId="8" xfId="0" applyFont="1" applyFill="1" applyBorder="1" applyAlignment="1" applyProtection="1">
      <alignment horizontal="center" vertical="center"/>
    </xf>
    <xf numFmtId="0" fontId="3" fillId="12" borderId="9" xfId="0" applyFont="1" applyFill="1" applyBorder="1" applyAlignment="1" applyProtection="1">
      <alignment horizontal="center" vertical="center" wrapText="1"/>
      <protection locked="0"/>
    </xf>
    <xf numFmtId="0" fontId="3" fillId="12" borderId="8" xfId="0" applyFont="1" applyFill="1" applyBorder="1" applyAlignment="1" applyProtection="1">
      <alignment horizontal="center" vertical="center" wrapText="1"/>
      <protection locked="0"/>
    </xf>
    <xf numFmtId="0" fontId="3" fillId="12" borderId="10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35" fillId="0" borderId="5" xfId="0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18" fillId="0" borderId="10" xfId="0" applyFont="1" applyFill="1" applyBorder="1" applyAlignment="1" applyProtection="1">
      <alignment horizontal="center" vertical="center" wrapText="1"/>
      <protection locked="0"/>
    </xf>
    <xf numFmtId="0" fontId="18" fillId="0" borderId="8" xfId="0" applyFont="1" applyFill="1" applyBorder="1" applyAlignment="1" applyProtection="1">
      <alignment horizontal="center" vertical="center" wrapText="1"/>
      <protection locked="0"/>
    </xf>
    <xf numFmtId="0" fontId="18" fillId="13" borderId="5" xfId="0" applyFont="1" applyFill="1" applyBorder="1" applyAlignment="1">
      <alignment horizontal="center" vertical="center" wrapText="1"/>
    </xf>
    <xf numFmtId="0" fontId="18" fillId="13" borderId="11" xfId="0" applyFont="1" applyFill="1" applyBorder="1" applyAlignment="1">
      <alignment horizontal="center" vertical="center" wrapText="1"/>
    </xf>
    <xf numFmtId="0" fontId="18" fillId="13" borderId="12" xfId="0" applyFont="1" applyFill="1" applyBorder="1" applyAlignment="1">
      <alignment horizontal="center" vertical="center" wrapText="1"/>
    </xf>
    <xf numFmtId="0" fontId="18" fillId="0" borderId="41" xfId="0" applyFont="1" applyFill="1" applyBorder="1" applyAlignment="1" applyProtection="1">
      <alignment horizontal="center" vertical="center" wrapText="1"/>
      <protection locked="0"/>
    </xf>
    <xf numFmtId="0" fontId="18" fillId="0" borderId="43" xfId="0" applyFont="1" applyFill="1" applyBorder="1" applyAlignment="1" applyProtection="1">
      <alignment horizontal="center" vertical="center" wrapText="1"/>
      <protection locked="0"/>
    </xf>
    <xf numFmtId="0" fontId="34" fillId="3" borderId="0" xfId="0" applyFont="1" applyFill="1" applyAlignment="1">
      <alignment horizontal="center" vertical="center" wrapText="1"/>
    </xf>
    <xf numFmtId="0" fontId="25" fillId="3" borderId="5" xfId="1" applyFont="1" applyFill="1" applyBorder="1" applyAlignment="1">
      <alignment horizontal="center" vertical="center" wrapText="1"/>
    </xf>
    <xf numFmtId="0" fontId="25" fillId="3" borderId="11" xfId="1" applyFont="1" applyFill="1" applyBorder="1" applyAlignment="1">
      <alignment horizontal="center" vertical="center" wrapText="1"/>
    </xf>
    <xf numFmtId="0" fontId="25" fillId="3" borderId="12" xfId="1" applyFont="1" applyFill="1" applyBorder="1" applyAlignment="1">
      <alignment horizontal="center" vertical="center" wrapText="1"/>
    </xf>
    <xf numFmtId="0" fontId="18" fillId="11" borderId="5" xfId="0" applyFont="1" applyFill="1" applyBorder="1" applyAlignment="1">
      <alignment horizontal="center" vertical="center" wrapText="1"/>
    </xf>
    <xf numFmtId="0" fontId="18" fillId="11" borderId="11" xfId="0" applyFont="1" applyFill="1" applyBorder="1" applyAlignment="1">
      <alignment horizontal="center" vertical="center" wrapText="1"/>
    </xf>
    <xf numFmtId="0" fontId="18" fillId="11" borderId="12" xfId="0" applyFont="1" applyFill="1" applyBorder="1" applyAlignment="1">
      <alignment horizontal="center" vertical="center" wrapText="1"/>
    </xf>
    <xf numFmtId="0" fontId="33" fillId="14" borderId="5" xfId="0" applyFont="1" applyFill="1" applyBorder="1" applyAlignment="1">
      <alignment horizontal="center" vertical="center" wrapText="1"/>
    </xf>
    <xf numFmtId="0" fontId="33" fillId="14" borderId="11" xfId="0" applyFont="1" applyFill="1" applyBorder="1" applyAlignment="1">
      <alignment horizontal="center" vertical="center" wrapText="1"/>
    </xf>
    <xf numFmtId="0" fontId="33" fillId="14" borderId="12" xfId="0" applyFont="1" applyFill="1" applyBorder="1" applyAlignment="1">
      <alignment horizontal="center" vertical="center" wrapText="1"/>
    </xf>
    <xf numFmtId="165" fontId="18" fillId="15" borderId="5" xfId="0" applyNumberFormat="1" applyFont="1" applyFill="1" applyBorder="1" applyAlignment="1">
      <alignment horizontal="center" vertical="center" wrapText="1"/>
    </xf>
    <xf numFmtId="165" fontId="18" fillId="15" borderId="11" xfId="0" applyNumberFormat="1" applyFont="1" applyFill="1" applyBorder="1" applyAlignment="1">
      <alignment horizontal="center" vertical="center" wrapText="1"/>
    </xf>
    <xf numFmtId="165" fontId="18" fillId="15" borderId="12" xfId="0" applyNumberFormat="1" applyFont="1" applyFill="1" applyBorder="1" applyAlignment="1">
      <alignment horizontal="center" vertical="center" wrapText="1"/>
    </xf>
    <xf numFmtId="0" fontId="23" fillId="13" borderId="5" xfId="0" applyFont="1" applyFill="1" applyBorder="1" applyAlignment="1">
      <alignment horizontal="center" vertical="center" wrapText="1"/>
    </xf>
    <xf numFmtId="0" fontId="23" fillId="13" borderId="11" xfId="0" applyFont="1" applyFill="1" applyBorder="1" applyAlignment="1">
      <alignment horizontal="center" vertical="center" wrapText="1"/>
    </xf>
    <xf numFmtId="0" fontId="23" fillId="13" borderId="12" xfId="0" applyFont="1" applyFill="1" applyBorder="1" applyAlignment="1">
      <alignment horizontal="center" vertical="center" wrapText="1"/>
    </xf>
    <xf numFmtId="0" fontId="22" fillId="13" borderId="5" xfId="0" applyFont="1" applyFill="1" applyBorder="1" applyAlignment="1">
      <alignment horizontal="center" vertical="center" wrapText="1"/>
    </xf>
    <xf numFmtId="0" fontId="22" fillId="13" borderId="11" xfId="0" applyFont="1" applyFill="1" applyBorder="1" applyAlignment="1">
      <alignment horizontal="center" vertical="center" wrapText="1"/>
    </xf>
    <xf numFmtId="0" fontId="22" fillId="13" borderId="12" xfId="0" applyFont="1" applyFill="1" applyBorder="1" applyAlignment="1">
      <alignment horizontal="center" vertical="center" wrapText="1"/>
    </xf>
    <xf numFmtId="0" fontId="27" fillId="0" borderId="27" xfId="0" applyFont="1" applyBorder="1" applyAlignment="1">
      <alignment horizontal="center" vertical="center" wrapText="1"/>
    </xf>
    <xf numFmtId="165" fontId="28" fillId="0" borderId="27" xfId="0" applyNumberFormat="1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56" xfId="0" applyFont="1" applyBorder="1" applyAlignment="1">
      <alignment horizontal="center" vertical="center" wrapText="1"/>
    </xf>
    <xf numFmtId="0" fontId="29" fillId="0" borderId="57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43">
    <dxf>
      <fill>
        <patternFill>
          <bgColor rgb="FF00FFFF"/>
        </patternFill>
      </fill>
    </dxf>
    <dxf>
      <font>
        <b/>
        <i val="0"/>
        <color rgb="FFFF0000"/>
      </font>
      <fill>
        <patternFill>
          <bgColor theme="7" tint="0.59996337778862885"/>
        </patternFill>
      </fill>
    </dxf>
    <dxf>
      <font>
        <b/>
        <i val="0"/>
        <color rgb="FFFF0000"/>
      </font>
      <fill>
        <patternFill>
          <bgColor theme="7" tint="0.59996337778862885"/>
        </patternFill>
      </fill>
    </dxf>
    <dxf>
      <font>
        <b/>
        <i val="0"/>
        <color rgb="FFFF0000"/>
      </font>
      <fill>
        <patternFill>
          <bgColor theme="7" tint="0.59996337778862885"/>
        </patternFill>
      </fill>
    </dxf>
    <dxf>
      <font>
        <b/>
        <i val="0"/>
        <color rgb="FFFF0000"/>
      </font>
      <fill>
        <patternFill>
          <bgColor theme="7" tint="0.59996337778862885"/>
        </patternFill>
      </fill>
    </dxf>
    <dxf>
      <font>
        <b/>
        <i val="0"/>
        <color rgb="FFFF0000"/>
      </font>
      <fill>
        <patternFill>
          <bgColor theme="7" tint="0.59996337778862885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theme="5" tint="0.79998168889431442"/>
      </font>
      <fill>
        <patternFill>
          <bgColor theme="1" tint="0.24994659260841701"/>
        </patternFill>
      </fill>
    </dxf>
    <dxf>
      <font>
        <b/>
        <i val="0"/>
        <color rgb="FF002060"/>
      </font>
      <fill>
        <patternFill>
          <bgColor theme="7" tint="0.59996337778862885"/>
        </patternFill>
      </fill>
    </dxf>
    <dxf>
      <font>
        <b/>
        <i val="0"/>
        <color theme="9" tint="-0.24994659260841701"/>
      </font>
      <fill>
        <patternFill>
          <bgColor theme="0" tint="-0.14996795556505021"/>
        </patternFill>
      </fill>
    </dxf>
    <dxf>
      <font>
        <b val="0"/>
        <i/>
        <color rgb="FFFF0000"/>
      </font>
      <fill>
        <patternFill>
          <bgColor theme="7" tint="0.3999450666829432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/>
      </font>
    </dxf>
    <dxf>
      <font>
        <b val="0"/>
        <i/>
      </font>
      <fill>
        <patternFill patternType="none">
          <bgColor indexed="6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FFFF"/>
      <color rgb="FF66FF33"/>
      <color rgb="FFFFFF66"/>
      <color rgb="FFFF66CC"/>
      <color rgb="FF0066FF"/>
      <color rgb="FFFF99FF"/>
      <color rgb="FFD7E4BC"/>
      <color rgb="FF005A9E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261937</xdr:colOff>
      <xdr:row>6</xdr:row>
      <xdr:rowOff>83344</xdr:rowOff>
    </xdr:from>
    <xdr:ext cx="8926162" cy="937629"/>
    <xdr:sp macro="" textlink="">
      <xdr:nvSpPr>
        <xdr:cNvPr id="2" name="Rectangle 1"/>
        <xdr:cNvSpPr/>
      </xdr:nvSpPr>
      <xdr:spPr>
        <a:xfrm>
          <a:off x="261937" y="1054894"/>
          <a:ext cx="8926162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fr-FR" sz="5400" b="1" cap="none" spc="50">
              <a:ln w="11430"/>
              <a:solidFill>
                <a:srgbClr val="66FF33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Concours Qualificatfs 2022.23</a:t>
          </a:r>
        </a:p>
      </xdr:txBody>
    </xdr:sp>
    <xdr:clientData/>
  </xdr:oneCellAnchor>
  <xdr:oneCellAnchor>
    <xdr:from>
      <xdr:col>1</xdr:col>
      <xdr:colOff>534965</xdr:colOff>
      <xdr:row>16</xdr:row>
      <xdr:rowOff>154781</xdr:rowOff>
    </xdr:from>
    <xdr:ext cx="6428298" cy="937629"/>
    <xdr:sp macro="" textlink="">
      <xdr:nvSpPr>
        <xdr:cNvPr id="3" name="Rectangle 2"/>
        <xdr:cNvSpPr/>
      </xdr:nvSpPr>
      <xdr:spPr>
        <a:xfrm>
          <a:off x="1296965" y="2821781"/>
          <a:ext cx="642829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fr-FR" sz="54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xème Journée  XXXXX</a:t>
          </a:r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601272" cy="1344663"/>
    <xdr:sp macro="" textlink="">
      <xdr:nvSpPr>
        <xdr:cNvPr id="4" name="Rectangle 3"/>
        <xdr:cNvSpPr/>
      </xdr:nvSpPr>
      <xdr:spPr>
        <a:xfrm>
          <a:off x="3048000" y="4833938"/>
          <a:ext cx="1601272" cy="13446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fr-FR" sz="8000" b="1" cap="none" spc="0">
              <a:ln w="31550" cmpd="sng">
                <a:gradFill>
                  <a:gsLst>
                    <a:gs pos="25000">
                      <a:schemeClr val="accent1">
                        <a:shade val="25000"/>
                        <a:satMod val="190000"/>
                      </a:schemeClr>
                    </a:gs>
                    <a:gs pos="80000">
                      <a:schemeClr val="accent1">
                        <a:tint val="75000"/>
                        <a:satMod val="190000"/>
                      </a:schemeClr>
                    </a:gs>
                  </a:gsLst>
                  <a:lin ang="5400000"/>
                </a:gradFill>
                <a:prstDash val="solid"/>
              </a:ln>
              <a:solidFill>
                <a:srgbClr val="FF0000"/>
              </a:solidFill>
              <a:effectLst>
                <a:outerShdw blurRad="41275" dist="12700" dir="12000000" algn="tl" rotWithShape="0">
                  <a:srgbClr val="000000">
                    <a:alpha val="40000"/>
                  </a:srgbClr>
                </a:outerShdw>
              </a:effectLst>
            </a:rPr>
            <a:t>M4</a:t>
          </a:r>
        </a:p>
      </xdr:txBody>
    </xdr:sp>
    <xdr:clientData/>
  </xdr:oneCellAnchor>
  <xdr:oneCellAnchor>
    <xdr:from>
      <xdr:col>2</xdr:col>
      <xdr:colOff>477137</xdr:colOff>
      <xdr:row>24</xdr:row>
      <xdr:rowOff>59531</xdr:rowOff>
    </xdr:from>
    <xdr:ext cx="4479816" cy="655885"/>
    <xdr:sp macro="" textlink="">
      <xdr:nvSpPr>
        <xdr:cNvPr id="5" name="Rectangle 4"/>
        <xdr:cNvSpPr/>
      </xdr:nvSpPr>
      <xdr:spPr>
        <a:xfrm>
          <a:off x="2001137" y="4060031"/>
          <a:ext cx="4479816" cy="65588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fr-FR" sz="3600" b="1" cap="none" spc="0">
              <a:ln w="1905"/>
              <a:solidFill>
                <a:srgbClr val="FFC000"/>
              </a:soli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rPr>
            <a:t>Xxxxxx xx novxxx</a:t>
          </a:r>
          <a:r>
            <a:rPr lang="fr-FR" sz="3600" b="1" cap="none" spc="0" baseline="0">
              <a:ln w="1905"/>
              <a:solidFill>
                <a:srgbClr val="FFC000"/>
              </a:soli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rPr>
            <a:t> 20xx</a:t>
          </a:r>
          <a:endParaRPr lang="fr-FR" sz="3600" b="1" cap="none" spc="0">
            <a:ln w="1905"/>
            <a:solidFill>
              <a:srgbClr val="FFC000"/>
            </a:soli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</a:endParaRPr>
        </a:p>
      </xdr:txBody>
    </xdr:sp>
    <xdr:clientData/>
  </xdr:oneCellAnchor>
  <xdr:twoCellAnchor editAs="oneCell">
    <xdr:from>
      <xdr:col>0</xdr:col>
      <xdr:colOff>381000</xdr:colOff>
      <xdr:row>0</xdr:row>
      <xdr:rowOff>76200</xdr:rowOff>
    </xdr:from>
    <xdr:to>
      <xdr:col>1</xdr:col>
      <xdr:colOff>591000</xdr:colOff>
      <xdr:row>6</xdr:row>
      <xdr:rowOff>105497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6200"/>
          <a:ext cx="972000" cy="1000847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361950</xdr:colOff>
      <xdr:row>0</xdr:row>
      <xdr:rowOff>104775</xdr:rowOff>
    </xdr:from>
    <xdr:to>
      <xdr:col>11</xdr:col>
      <xdr:colOff>276225</xdr:colOff>
      <xdr:row>6</xdr:row>
      <xdr:rowOff>73464</xdr:rowOff>
    </xdr:to>
    <xdr:pic>
      <xdr:nvPicPr>
        <xdr:cNvPr id="8" name="Image 7" descr="cbd07a - Copie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981950" y="104775"/>
          <a:ext cx="676275" cy="940239"/>
        </a:xfrm>
        <a:prstGeom prst="rect">
          <a:avLst/>
        </a:prstGeom>
      </xdr:spPr>
    </xdr:pic>
    <xdr:clientData/>
  </xdr:twoCellAnchor>
  <xdr:oneCellAnchor>
    <xdr:from>
      <xdr:col>4</xdr:col>
      <xdr:colOff>47626</xdr:colOff>
      <xdr:row>0</xdr:row>
      <xdr:rowOff>83343</xdr:rowOff>
    </xdr:from>
    <xdr:ext cx="2445966" cy="904874"/>
    <xdr:sp macro="" textlink="">
      <xdr:nvSpPr>
        <xdr:cNvPr id="9" name="Rectangle 8"/>
        <xdr:cNvSpPr/>
      </xdr:nvSpPr>
      <xdr:spPr>
        <a:xfrm>
          <a:off x="3095626" y="83343"/>
          <a:ext cx="2445966" cy="904874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>
              <a:rot lat="0" lon="0" rev="0"/>
            </a:camera>
            <a:lightRig rig="glow" dir="t">
              <a:rot lat="0" lon="0" rev="3600000"/>
            </a:lightRig>
          </a:scene3d>
          <a:sp3d prstMaterial="softEdge">
            <a:bevelT w="29210" h="16510"/>
            <a:contourClr>
              <a:schemeClr val="accent4">
                <a:alpha val="95000"/>
              </a:schemeClr>
            </a:contourClr>
          </a:sp3d>
        </a:bodyPr>
        <a:lstStyle/>
        <a:p>
          <a:pPr algn="ctr"/>
          <a:r>
            <a:rPr lang="fr-FR" sz="5400" b="1" cap="none" spc="0">
              <a:ln>
                <a:prstDash val="solid"/>
              </a:ln>
              <a:solidFill>
                <a:srgbClr val="0066FF"/>
              </a:solidFill>
              <a:effectLst>
                <a:outerShdw blurRad="88000" dist="50800" dir="5040000" algn="tl">
                  <a:schemeClr val="accent4">
                    <a:tint val="80000"/>
                    <a:satMod val="250000"/>
                    <a:alpha val="45000"/>
                  </a:schemeClr>
                </a:outerShdw>
              </a:effectLst>
            </a:rPr>
            <a:t>CBD 07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oules%202a%2039.1%20Go/Saison%202022.23/Concours%20Qualificatifs%202022.23/Logiciels_C.Q.%20M4_%205%20Eq/Mod&#232;le%20M4/Mod&#232;le/Logiciels%20Concours%20Qualificatifs%20M4/C.Q.%20M4%201&#232;re%20J/C.%20Q.%20.1&#232;re%20J_S_1.10.22_M4%20Cornas_Ok_V_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Parties%20groupe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1A_G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Jour_1_M4 Cornas"/>
      <sheetName val="Déroulé"/>
      <sheetName val="Liste Equipes"/>
      <sheetName val="1A_G"/>
      <sheetName val="1A_F"/>
      <sheetName val="1A_Cl."/>
      <sheetName val="1A_C.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CONCOURS QUALIFICATIFS - ARDECHE 2022.23</v>
          </cell>
        </row>
        <row r="7">
          <cell r="R7" t="str">
            <v/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</row>
        <row r="8">
          <cell r="R8" t="str">
            <v/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</row>
        <row r="9">
          <cell r="R9" t="str">
            <v/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</row>
        <row r="10">
          <cell r="R10" t="str">
            <v/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</row>
        <row r="11">
          <cell r="R11" t="str">
            <v/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</row>
        <row r="12">
          <cell r="R12" t="str">
            <v/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</row>
        <row r="13">
          <cell r="R13" t="str">
            <v/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</row>
        <row r="14">
          <cell r="R14" t="str">
            <v/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</row>
        <row r="15">
          <cell r="R15">
            <v>0</v>
          </cell>
          <cell r="S15">
            <v>0</v>
          </cell>
        </row>
        <row r="16"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</row>
        <row r="17">
          <cell r="R17">
            <v>0</v>
          </cell>
          <cell r="S17">
            <v>0</v>
          </cell>
        </row>
        <row r="18">
          <cell r="R18" t="str">
            <v/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</row>
        <row r="19">
          <cell r="R19" t="str">
            <v/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</row>
        <row r="20">
          <cell r="R20" t="str">
            <v/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</row>
        <row r="21">
          <cell r="R21" t="str">
            <v/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</row>
        <row r="22">
          <cell r="R22" t="str">
            <v/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</row>
        <row r="23">
          <cell r="R23" t="str">
            <v/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</row>
        <row r="24">
          <cell r="R24" t="str">
            <v/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</row>
        <row r="25">
          <cell r="R25" t="str">
            <v/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arties groupe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1A_G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66FF"/>
  </sheetPr>
  <dimension ref="A1:L43"/>
  <sheetViews>
    <sheetView zoomScale="80" zoomScaleNormal="80" workbookViewId="0">
      <selection activeCell="N8" sqref="N8"/>
    </sheetView>
  </sheetViews>
  <sheetFormatPr baseColWidth="10" defaultRowHeight="12.75"/>
  <sheetData>
    <row r="1" spans="1:12">
      <c r="A1" s="43"/>
      <c r="B1" s="44"/>
      <c r="C1" s="44"/>
      <c r="D1" s="44"/>
      <c r="E1" s="44"/>
      <c r="F1" s="44"/>
      <c r="G1" s="44"/>
      <c r="H1" s="44"/>
      <c r="I1" s="44"/>
      <c r="J1" s="44"/>
      <c r="K1" s="44"/>
      <c r="L1" s="45"/>
    </row>
    <row r="2" spans="1:12">
      <c r="A2" s="46"/>
      <c r="B2" s="47"/>
      <c r="C2" s="47"/>
      <c r="D2" s="47"/>
      <c r="E2" s="47"/>
      <c r="F2" s="47"/>
      <c r="G2" s="47"/>
      <c r="H2" s="47"/>
      <c r="I2" s="47"/>
      <c r="J2" s="47"/>
      <c r="K2" s="47"/>
      <c r="L2" s="48"/>
    </row>
    <row r="3" spans="1:12">
      <c r="A3" s="46"/>
      <c r="B3" s="47"/>
      <c r="C3" s="47"/>
      <c r="D3" s="47"/>
      <c r="E3" s="47"/>
      <c r="F3" s="47"/>
      <c r="G3" s="47"/>
      <c r="H3" s="47"/>
      <c r="I3" s="47"/>
      <c r="J3" s="47"/>
      <c r="K3" s="47"/>
      <c r="L3" s="48"/>
    </row>
    <row r="4" spans="1:12">
      <c r="A4" s="46"/>
      <c r="B4" s="47"/>
      <c r="C4" s="47"/>
      <c r="D4" s="47"/>
      <c r="E4" s="47"/>
      <c r="F4" s="47"/>
      <c r="G4" s="47"/>
      <c r="H4" s="47"/>
      <c r="I4" s="47"/>
      <c r="J4" s="47"/>
      <c r="K4" s="47"/>
      <c r="L4" s="48"/>
    </row>
    <row r="5" spans="1:12">
      <c r="A5" s="46"/>
      <c r="B5" s="47"/>
      <c r="C5" s="47"/>
      <c r="D5" s="47"/>
      <c r="E5" s="47"/>
      <c r="F5" s="47"/>
      <c r="G5" s="47"/>
      <c r="H5" s="47"/>
      <c r="I5" s="47"/>
      <c r="J5" s="47"/>
      <c r="K5" s="47"/>
      <c r="L5" s="48"/>
    </row>
    <row r="6" spans="1:12">
      <c r="A6" s="46"/>
      <c r="B6" s="47"/>
      <c r="C6" s="47"/>
      <c r="D6" s="47"/>
      <c r="E6" s="47"/>
      <c r="F6" s="47"/>
      <c r="G6" s="47"/>
      <c r="H6" s="47"/>
      <c r="I6" s="47"/>
      <c r="J6" s="47"/>
      <c r="K6" s="47"/>
      <c r="L6" s="48"/>
    </row>
    <row r="7" spans="1:12">
      <c r="A7" s="46"/>
      <c r="B7" s="47"/>
      <c r="C7" s="47"/>
      <c r="D7" s="47"/>
      <c r="E7" s="47"/>
      <c r="F7" s="47"/>
      <c r="G7" s="47"/>
      <c r="H7" s="47"/>
      <c r="I7" s="47"/>
      <c r="J7" s="47"/>
      <c r="K7" s="47"/>
      <c r="L7" s="48"/>
    </row>
    <row r="8" spans="1:12">
      <c r="A8" s="46"/>
      <c r="B8" s="47"/>
      <c r="C8" s="47"/>
      <c r="D8" s="47"/>
      <c r="E8" s="47"/>
      <c r="F8" s="47"/>
      <c r="G8" s="47"/>
      <c r="H8" s="47"/>
      <c r="I8" s="47"/>
      <c r="J8" s="47"/>
      <c r="K8" s="47"/>
      <c r="L8" s="48"/>
    </row>
    <row r="9" spans="1:12">
      <c r="A9" s="46"/>
      <c r="B9" s="47"/>
      <c r="C9" s="47"/>
      <c r="D9" s="47"/>
      <c r="E9" s="47"/>
      <c r="F9" s="47"/>
      <c r="G9" s="47"/>
      <c r="H9" s="47"/>
      <c r="I9" s="47"/>
      <c r="J9" s="47"/>
      <c r="K9" s="47"/>
      <c r="L9" s="48"/>
    </row>
    <row r="10" spans="1:12">
      <c r="A10" s="46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8"/>
    </row>
    <row r="11" spans="1:12">
      <c r="A11" s="46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8"/>
    </row>
    <row r="12" spans="1:12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8"/>
    </row>
    <row r="13" spans="1:12">
      <c r="A13" s="46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8"/>
    </row>
    <row r="14" spans="1:12">
      <c r="A14" s="46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8"/>
    </row>
    <row r="15" spans="1:12">
      <c r="A15" s="46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8"/>
    </row>
    <row r="16" spans="1:12">
      <c r="A16" s="46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8"/>
    </row>
    <row r="17" spans="1:12">
      <c r="A17" s="46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8"/>
    </row>
    <row r="18" spans="1:12">
      <c r="A18" s="46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8"/>
    </row>
    <row r="19" spans="1:12">
      <c r="A19" s="46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8"/>
    </row>
    <row r="20" spans="1:12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8"/>
    </row>
    <row r="21" spans="1:12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8"/>
    </row>
    <row r="22" spans="1:12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8"/>
    </row>
    <row r="23" spans="1:12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8"/>
    </row>
    <row r="24" spans="1:12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8"/>
    </row>
    <row r="25" spans="1:12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8"/>
    </row>
    <row r="26" spans="1:12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8"/>
    </row>
    <row r="27" spans="1:12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8"/>
    </row>
    <row r="28" spans="1:12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8"/>
    </row>
    <row r="29" spans="1:12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8"/>
    </row>
    <row r="30" spans="1:12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8"/>
    </row>
    <row r="31" spans="1:12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8"/>
    </row>
    <row r="32" spans="1:12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8"/>
    </row>
    <row r="33" spans="1:12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8"/>
    </row>
    <row r="34" spans="1:12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8"/>
    </row>
    <row r="35" spans="1:12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8"/>
    </row>
    <row r="36" spans="1:12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8"/>
    </row>
    <row r="37" spans="1:12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8"/>
    </row>
    <row r="38" spans="1:12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8"/>
    </row>
    <row r="39" spans="1:12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8"/>
    </row>
    <row r="40" spans="1:12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8"/>
    </row>
    <row r="41" spans="1:12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8"/>
    </row>
    <row r="42" spans="1:12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8"/>
    </row>
    <row r="43" spans="1:12" ht="13.5" thickBot="1">
      <c r="A43" s="49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7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L35"/>
  <sheetViews>
    <sheetView workbookViewId="0">
      <selection activeCell="I4" sqref="I4"/>
    </sheetView>
  </sheetViews>
  <sheetFormatPr baseColWidth="10" defaultRowHeight="12.75"/>
  <cols>
    <col min="1" max="1" width="33.85546875" style="31" customWidth="1"/>
    <col min="2" max="16384" width="11.42578125" style="31"/>
  </cols>
  <sheetData>
    <row r="1" spans="1:12" ht="26.25">
      <c r="A1" s="399" t="s">
        <v>24</v>
      </c>
      <c r="B1" s="399"/>
      <c r="C1" s="399"/>
      <c r="D1" s="399"/>
      <c r="E1" s="399"/>
      <c r="F1" s="399"/>
      <c r="G1" s="399"/>
    </row>
    <row r="2" spans="1:12" ht="21" thickBot="1">
      <c r="A2" s="50"/>
      <c r="B2" s="51"/>
      <c r="C2" s="51"/>
      <c r="D2" s="51"/>
      <c r="E2" s="51"/>
      <c r="F2" s="52"/>
      <c r="G2" s="52"/>
    </row>
    <row r="3" spans="1:12" ht="21" thickBot="1">
      <c r="A3" s="304" t="s">
        <v>25</v>
      </c>
      <c r="B3" s="51"/>
      <c r="C3" s="51"/>
      <c r="D3" s="51"/>
      <c r="E3" s="51"/>
      <c r="F3" s="52"/>
      <c r="G3" s="52"/>
    </row>
    <row r="4" spans="1:12" ht="20.25">
      <c r="A4" s="50">
        <v>1</v>
      </c>
      <c r="B4" s="51" t="s">
        <v>26</v>
      </c>
      <c r="C4" s="51"/>
      <c r="D4" s="51"/>
      <c r="E4" s="51"/>
      <c r="F4" s="52"/>
      <c r="G4" s="52"/>
    </row>
    <row r="5" spans="1:12" ht="10.5" customHeight="1">
      <c r="A5" s="50"/>
      <c r="B5" s="51"/>
      <c r="C5" s="51"/>
      <c r="D5" s="51"/>
      <c r="E5" s="51"/>
      <c r="F5" s="52"/>
      <c r="G5" s="52"/>
    </row>
    <row r="6" spans="1:12" ht="20.25">
      <c r="A6" s="50">
        <v>2</v>
      </c>
      <c r="B6" s="51" t="s">
        <v>27</v>
      </c>
      <c r="C6" s="51"/>
      <c r="D6" s="51"/>
      <c r="E6" s="51"/>
      <c r="F6" s="52"/>
      <c r="G6" s="52"/>
    </row>
    <row r="7" spans="1:12" ht="13.5" customHeight="1">
      <c r="A7" s="50"/>
      <c r="B7" s="51"/>
      <c r="C7" s="51"/>
      <c r="D7" s="51"/>
      <c r="E7" s="51"/>
      <c r="F7" s="52"/>
      <c r="G7" s="52"/>
    </row>
    <row r="8" spans="1:12" ht="20.25">
      <c r="A8" s="50" t="s">
        <v>39</v>
      </c>
      <c r="B8" s="51" t="s">
        <v>28</v>
      </c>
      <c r="C8" s="51"/>
      <c r="D8" s="51"/>
      <c r="E8" s="51"/>
      <c r="F8" s="52"/>
      <c r="G8" s="52"/>
    </row>
    <row r="9" spans="1:12" ht="20.25">
      <c r="A9" s="50"/>
      <c r="B9" s="51" t="s">
        <v>38</v>
      </c>
      <c r="C9" s="51"/>
      <c r="D9" s="51"/>
      <c r="E9" s="51"/>
      <c r="F9" s="52"/>
      <c r="G9" s="52"/>
    </row>
    <row r="10" spans="1:12" ht="14.25" customHeight="1">
      <c r="A10" s="50"/>
      <c r="B10" s="51"/>
      <c r="C10" s="51"/>
      <c r="D10" s="51"/>
      <c r="E10" s="51"/>
      <c r="F10" s="52"/>
      <c r="G10" s="52"/>
    </row>
    <row r="11" spans="1:12" ht="20.25">
      <c r="A11" s="50"/>
      <c r="B11" s="51" t="s">
        <v>42</v>
      </c>
      <c r="C11" s="51"/>
      <c r="D11" s="51"/>
      <c r="E11" s="51"/>
      <c r="F11" s="52"/>
      <c r="G11" s="52"/>
    </row>
    <row r="12" spans="1:12" ht="21" thickBot="1">
      <c r="A12" s="50"/>
      <c r="B12" s="51"/>
      <c r="C12" s="51"/>
      <c r="D12" s="51"/>
      <c r="E12" s="51"/>
      <c r="F12" s="52"/>
      <c r="G12" s="52"/>
    </row>
    <row r="13" spans="1:12" ht="20.25">
      <c r="A13" s="289" t="s">
        <v>91</v>
      </c>
      <c r="B13" s="290" t="s">
        <v>92</v>
      </c>
      <c r="C13" s="290"/>
      <c r="D13" s="290"/>
      <c r="E13" s="290"/>
      <c r="F13" s="291"/>
      <c r="G13" s="291"/>
      <c r="H13" s="292"/>
      <c r="I13" s="292"/>
      <c r="J13" s="292"/>
      <c r="K13" s="292"/>
      <c r="L13" s="293"/>
    </row>
    <row r="14" spans="1:12" ht="20.25">
      <c r="A14" s="294"/>
      <c r="B14" s="295" t="s">
        <v>118</v>
      </c>
      <c r="C14" s="295"/>
      <c r="D14" s="295"/>
      <c r="E14" s="295"/>
      <c r="F14" s="296"/>
      <c r="G14" s="296"/>
      <c r="H14" s="297"/>
      <c r="I14" s="297"/>
      <c r="J14" s="297"/>
      <c r="K14" s="297"/>
      <c r="L14" s="298"/>
    </row>
    <row r="15" spans="1:12" ht="20.25">
      <c r="A15" s="294"/>
      <c r="B15" s="295" t="s">
        <v>119</v>
      </c>
      <c r="C15" s="295"/>
      <c r="D15" s="295"/>
      <c r="E15" s="295"/>
      <c r="F15" s="296"/>
      <c r="G15" s="296"/>
      <c r="H15" s="297"/>
      <c r="I15" s="297"/>
      <c r="J15" s="297"/>
      <c r="K15" s="297"/>
      <c r="L15" s="298"/>
    </row>
    <row r="16" spans="1:12" ht="21" thickBot="1">
      <c r="A16" s="299"/>
      <c r="B16" s="300" t="s">
        <v>120</v>
      </c>
      <c r="C16" s="300"/>
      <c r="D16" s="300"/>
      <c r="E16" s="300"/>
      <c r="F16" s="301"/>
      <c r="G16" s="301"/>
      <c r="H16" s="302"/>
      <c r="I16" s="302"/>
      <c r="J16" s="302"/>
      <c r="K16" s="302"/>
      <c r="L16" s="303"/>
    </row>
    <row r="17" spans="1:7" ht="20.25">
      <c r="A17" s="50"/>
      <c r="C17" s="51"/>
      <c r="D17" s="51"/>
      <c r="E17" s="51"/>
      <c r="F17" s="52"/>
      <c r="G17" s="52"/>
    </row>
    <row r="18" spans="1:7" ht="20.25">
      <c r="A18" s="50" t="s">
        <v>40</v>
      </c>
      <c r="B18" s="51" t="s">
        <v>31</v>
      </c>
      <c r="C18" s="51"/>
      <c r="D18" s="51"/>
      <c r="E18" s="51"/>
      <c r="F18" s="52"/>
      <c r="G18" s="52"/>
    </row>
    <row r="19" spans="1:7" ht="20.25">
      <c r="A19" s="50"/>
      <c r="B19" s="51" t="s">
        <v>32</v>
      </c>
      <c r="C19" s="51"/>
      <c r="D19" s="51"/>
      <c r="E19" s="51"/>
      <c r="F19" s="52"/>
      <c r="G19" s="52"/>
    </row>
    <row r="20" spans="1:7" ht="20.25">
      <c r="A20" s="50"/>
      <c r="B20" s="51" t="s">
        <v>33</v>
      </c>
      <c r="C20" s="51"/>
      <c r="D20" s="51"/>
      <c r="E20" s="51"/>
      <c r="F20" s="52"/>
      <c r="G20" s="52"/>
    </row>
    <row r="21" spans="1:7" ht="20.25">
      <c r="A21" s="50"/>
      <c r="B21" s="51" t="s">
        <v>34</v>
      </c>
      <c r="C21" s="51"/>
      <c r="D21" s="51"/>
      <c r="E21" s="51"/>
      <c r="F21" s="52"/>
      <c r="G21" s="52"/>
    </row>
    <row r="22" spans="1:7" ht="20.25">
      <c r="A22" s="50"/>
      <c r="B22" s="51" t="s">
        <v>35</v>
      </c>
      <c r="C22" s="51"/>
      <c r="D22" s="51"/>
      <c r="E22" s="51"/>
      <c r="F22" s="52"/>
      <c r="G22" s="52"/>
    </row>
    <row r="23" spans="1:7" ht="18" customHeight="1">
      <c r="A23" s="50"/>
      <c r="B23" s="51"/>
      <c r="C23" s="51"/>
      <c r="D23" s="51"/>
      <c r="E23" s="51"/>
      <c r="F23" s="52"/>
      <c r="G23" s="52"/>
    </row>
    <row r="24" spans="1:7" ht="20.25">
      <c r="A24" s="50" t="s">
        <v>12</v>
      </c>
      <c r="B24" s="51" t="s">
        <v>36</v>
      </c>
      <c r="C24" s="51"/>
      <c r="D24" s="51"/>
      <c r="E24" s="51"/>
      <c r="F24" s="52"/>
      <c r="G24" s="52"/>
    </row>
    <row r="25" spans="1:7" ht="20.25">
      <c r="A25" s="53"/>
      <c r="B25" s="51" t="s">
        <v>37</v>
      </c>
      <c r="C25" s="52"/>
      <c r="D25" s="52"/>
      <c r="E25" s="52"/>
      <c r="F25" s="52"/>
      <c r="G25" s="52"/>
    </row>
    <row r="26" spans="1:7" ht="15">
      <c r="A26" s="53"/>
      <c r="B26" s="52"/>
      <c r="C26" s="52"/>
      <c r="D26" s="52"/>
      <c r="E26" s="52"/>
      <c r="F26" s="52"/>
      <c r="G26" s="52"/>
    </row>
    <row r="28" spans="1:7" ht="20.25">
      <c r="A28" s="54" t="s">
        <v>41</v>
      </c>
      <c r="B28" s="51" t="s">
        <v>30</v>
      </c>
    </row>
    <row r="29" spans="1:7" ht="20.25">
      <c r="B29" s="55" t="s">
        <v>29</v>
      </c>
    </row>
    <row r="30" spans="1:7" ht="20.25">
      <c r="B30" s="55"/>
    </row>
    <row r="31" spans="1:7" ht="20.25">
      <c r="B31" s="55" t="s">
        <v>21</v>
      </c>
      <c r="C31" s="55"/>
    </row>
    <row r="32" spans="1:7" ht="20.25">
      <c r="B32" s="55"/>
      <c r="C32" s="55"/>
    </row>
    <row r="33" spans="1:3" ht="20.25">
      <c r="A33" s="55" t="s">
        <v>116</v>
      </c>
      <c r="B33" s="55" t="s">
        <v>117</v>
      </c>
      <c r="C33" s="55"/>
    </row>
    <row r="34" spans="1:3" ht="20.25">
      <c r="C34" s="55"/>
    </row>
    <row r="35" spans="1:3" ht="20.25">
      <c r="C35" s="55"/>
    </row>
  </sheetData>
  <mergeCells count="1">
    <mergeCell ref="A1:G1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BN46"/>
  <sheetViews>
    <sheetView tabSelected="1" topLeftCell="Y1" zoomScale="70" zoomScaleNormal="70" zoomScaleSheetLayoutView="70" workbookViewId="0">
      <selection activeCell="AQ1" sqref="AQ1:AR1048576"/>
    </sheetView>
  </sheetViews>
  <sheetFormatPr baseColWidth="10" defaultRowHeight="15"/>
  <cols>
    <col min="1" max="1" width="6.5703125" style="1" customWidth="1"/>
    <col min="2" max="2" width="39.5703125" style="1" customWidth="1"/>
    <col min="3" max="3" width="28.7109375" style="1" customWidth="1"/>
    <col min="4" max="4" width="10.5703125" style="1" customWidth="1"/>
    <col min="5" max="5" width="4.85546875" style="18" customWidth="1"/>
    <col min="6" max="6" width="8.28515625" style="18" customWidth="1"/>
    <col min="7" max="7" width="6.5703125" style="1" customWidth="1"/>
    <col min="8" max="8" width="6.5703125" style="3" customWidth="1"/>
    <col min="9" max="9" width="32" style="3" customWidth="1"/>
    <col min="10" max="10" width="8.7109375" style="1" customWidth="1"/>
    <col min="11" max="11" width="8.140625" style="1" hidden="1" customWidth="1"/>
    <col min="12" max="12" width="8.5703125" style="1" hidden="1" customWidth="1"/>
    <col min="13" max="13" width="11.5703125" style="1" hidden="1" customWidth="1"/>
    <col min="14" max="14" width="8.7109375" style="1" hidden="1" customWidth="1"/>
    <col min="15" max="15" width="17.5703125" style="1" hidden="1" customWidth="1"/>
    <col min="16" max="16" width="4" style="1" customWidth="1"/>
    <col min="17" max="17" width="10" style="3" customWidth="1"/>
    <col min="18" max="18" width="34.28515625" style="3" customWidth="1"/>
    <col min="19" max="19" width="10.5703125" style="1" customWidth="1"/>
    <col min="20" max="20" width="9.42578125" style="1" hidden="1" customWidth="1"/>
    <col min="21" max="21" width="9.5703125" style="1" hidden="1" customWidth="1"/>
    <col min="22" max="22" width="10.85546875" style="1" hidden="1" customWidth="1"/>
    <col min="23" max="23" width="9.5703125" style="1" hidden="1" customWidth="1"/>
    <col min="24" max="24" width="12.28515625" style="1" hidden="1" customWidth="1"/>
    <col min="25" max="25" width="5" style="4" customWidth="1"/>
    <col min="26" max="26" width="10.28515625" style="1" customWidth="1"/>
    <col min="27" max="27" width="32.5703125" style="3" customWidth="1"/>
    <col min="28" max="28" width="11.140625" style="1" customWidth="1"/>
    <col min="29" max="29" width="8.7109375" style="1" hidden="1" customWidth="1"/>
    <col min="30" max="30" width="11" style="1" hidden="1" customWidth="1"/>
    <col min="31" max="31" width="11.42578125" style="1" hidden="1" customWidth="1"/>
    <col min="32" max="32" width="15.28515625" style="1" hidden="1" customWidth="1"/>
    <col min="33" max="33" width="14.85546875" style="1" hidden="1" customWidth="1"/>
    <col min="34" max="34" width="5.42578125" customWidth="1"/>
    <col min="35" max="35" width="33" style="1" customWidth="1"/>
    <col min="36" max="37" width="8" style="1" customWidth="1"/>
    <col min="38" max="38" width="10.85546875" style="1" customWidth="1"/>
    <col min="39" max="39" width="11.140625" style="1" customWidth="1"/>
    <col min="40" max="40" width="8.7109375" style="1" customWidth="1"/>
    <col min="41" max="41" width="20" style="1" customWidth="1"/>
    <col min="42" max="42" width="8.5703125" style="1" hidden="1" customWidth="1"/>
    <col min="43" max="43" width="12.85546875" style="1" hidden="1" customWidth="1"/>
    <col min="44" max="44" width="10" style="1" hidden="1" customWidth="1"/>
    <col min="45" max="45" width="12.42578125" style="1" customWidth="1"/>
    <col min="46" max="46" width="8.85546875" style="4" customWidth="1"/>
    <col min="47" max="47" width="32.85546875" style="18" customWidth="1"/>
    <col min="48" max="50" width="9" style="18" customWidth="1"/>
    <col min="51" max="51" width="12" style="18" customWidth="1"/>
    <col min="52" max="52" width="13.5703125" style="1" customWidth="1"/>
    <col min="53" max="53" width="61.28515625" style="1" customWidth="1"/>
    <col min="54" max="54" width="42.140625" style="1" customWidth="1"/>
    <col min="55" max="55" width="12.42578125" style="1" customWidth="1"/>
    <col min="56" max="56" width="11.42578125" style="1" customWidth="1"/>
    <col min="57" max="57" width="10.85546875" style="1" customWidth="1"/>
    <col min="58" max="58" width="12.7109375" style="1" customWidth="1"/>
    <col min="59" max="16384" width="11.42578125" style="1"/>
  </cols>
  <sheetData>
    <row r="1" spans="1:58" ht="39" customHeight="1" thickBot="1">
      <c r="A1" s="406" t="s">
        <v>122</v>
      </c>
      <c r="B1" s="407"/>
      <c r="C1" s="407"/>
      <c r="D1" s="407"/>
      <c r="E1" s="407"/>
      <c r="F1" s="407"/>
      <c r="G1" s="408"/>
      <c r="H1" s="400" t="s">
        <v>124</v>
      </c>
      <c r="I1" s="401"/>
      <c r="J1" s="402"/>
      <c r="N1" s="18"/>
      <c r="O1" s="18"/>
      <c r="P1" s="18"/>
      <c r="Q1" s="1"/>
      <c r="R1" s="4"/>
      <c r="AA1" s="1"/>
      <c r="AB1" s="11"/>
      <c r="AC1" s="11"/>
      <c r="AD1" s="11"/>
      <c r="AE1" s="11"/>
      <c r="AF1" s="11"/>
      <c r="AG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</row>
    <row r="2" spans="1:58" ht="35.25" customHeight="1" thickBot="1">
      <c r="A2" s="409" t="s">
        <v>123</v>
      </c>
      <c r="B2" s="410"/>
      <c r="C2" s="410"/>
      <c r="D2" s="410"/>
      <c r="E2" s="410"/>
      <c r="F2" s="410"/>
      <c r="G2" s="411"/>
      <c r="H2" s="403" t="s">
        <v>125</v>
      </c>
      <c r="I2" s="404"/>
      <c r="J2" s="405"/>
      <c r="N2" s="18"/>
      <c r="O2" s="18"/>
      <c r="AJ2" s="274"/>
      <c r="AK2" s="274"/>
      <c r="AL2" s="274"/>
      <c r="AM2" s="274"/>
      <c r="AN2" s="274"/>
      <c r="AO2" s="276"/>
      <c r="AP2" s="274"/>
      <c r="AQ2" s="273" t="s">
        <v>89</v>
      </c>
      <c r="AR2" s="274"/>
      <c r="AS2" s="274"/>
      <c r="AT2" s="277"/>
      <c r="AU2" s="275"/>
      <c r="AV2" s="275"/>
      <c r="AW2" s="275"/>
      <c r="AX2" s="275"/>
      <c r="AY2" s="275"/>
      <c r="AZ2" s="276"/>
    </row>
    <row r="3" spans="1:58" ht="31.5" customHeight="1" thickBot="1">
      <c r="AC3" s="18"/>
      <c r="AD3" s="18"/>
      <c r="AE3" s="18"/>
      <c r="AF3" s="18"/>
      <c r="AG3" s="18"/>
      <c r="AI3" s="18"/>
      <c r="AJ3" s="191"/>
      <c r="AK3" s="191"/>
      <c r="AL3" s="191"/>
      <c r="AM3" s="191"/>
      <c r="AN3" s="18"/>
      <c r="AP3" s="18"/>
      <c r="AQ3" s="18"/>
      <c r="AR3" s="18"/>
      <c r="AS3" s="18"/>
      <c r="AT3" s="1"/>
    </row>
    <row r="4" spans="1:58" s="4" customFormat="1" ht="29.25" customHeight="1" thickBot="1">
      <c r="A4" s="8"/>
      <c r="B4" s="412" t="s">
        <v>121</v>
      </c>
      <c r="C4" s="413"/>
      <c r="D4" s="18"/>
      <c r="E4" s="18"/>
      <c r="F4" s="18"/>
      <c r="G4" s="18"/>
      <c r="H4" s="430" t="s">
        <v>16</v>
      </c>
      <c r="I4" s="431"/>
      <c r="J4" s="432"/>
      <c r="K4" s="18"/>
      <c r="L4" s="18"/>
      <c r="M4" s="18"/>
      <c r="N4" s="18"/>
      <c r="O4" s="18"/>
      <c r="P4" s="18"/>
      <c r="Q4" s="430" t="s">
        <v>17</v>
      </c>
      <c r="R4" s="431"/>
      <c r="S4" s="432"/>
      <c r="T4" s="18"/>
      <c r="U4" s="18"/>
      <c r="V4" s="18"/>
      <c r="W4" s="18"/>
      <c r="X4" s="18"/>
      <c r="Y4" s="18"/>
      <c r="Z4" s="430" t="s">
        <v>18</v>
      </c>
      <c r="AA4" s="431"/>
      <c r="AB4" s="432"/>
      <c r="AC4" s="11"/>
      <c r="AD4" s="11"/>
      <c r="AE4" s="11"/>
      <c r="AF4" s="11"/>
      <c r="AG4" s="11"/>
      <c r="AH4"/>
      <c r="AI4" s="193" t="s">
        <v>8</v>
      </c>
      <c r="AJ4" s="193">
        <v>1</v>
      </c>
      <c r="AK4" s="194">
        <v>2</v>
      </c>
      <c r="AL4" s="194">
        <v>3</v>
      </c>
      <c r="AM4" s="195">
        <v>4</v>
      </c>
      <c r="AN4" s="201"/>
      <c r="AO4" s="414" t="s">
        <v>126</v>
      </c>
      <c r="AP4" s="11"/>
      <c r="AQ4" s="11"/>
      <c r="AR4" s="11"/>
      <c r="AS4" s="11"/>
      <c r="AT4" s="433" t="s">
        <v>12</v>
      </c>
      <c r="AU4" s="434"/>
      <c r="AV4" s="434"/>
      <c r="AW4" s="434"/>
      <c r="AX4" s="434"/>
      <c r="AY4" s="434"/>
      <c r="AZ4" s="435"/>
      <c r="BB4" s="427" t="s">
        <v>79</v>
      </c>
      <c r="BC4" s="428"/>
      <c r="BD4" s="428"/>
      <c r="BE4" s="428"/>
      <c r="BF4" s="429"/>
    </row>
    <row r="5" spans="1:58" ht="39.75" customHeight="1" thickBot="1">
      <c r="A5" s="8"/>
      <c r="B5" s="8"/>
      <c r="C5" s="8"/>
      <c r="D5" s="12" t="s">
        <v>3</v>
      </c>
      <c r="F5" s="305" t="s">
        <v>15</v>
      </c>
      <c r="G5" s="306"/>
      <c r="H5" s="305" t="s">
        <v>2</v>
      </c>
      <c r="I5" s="307" t="s">
        <v>0</v>
      </c>
      <c r="J5" s="307" t="s">
        <v>1</v>
      </c>
      <c r="K5" s="5" t="s">
        <v>10</v>
      </c>
      <c r="L5" s="5" t="s">
        <v>19</v>
      </c>
      <c r="M5" s="5" t="s">
        <v>20</v>
      </c>
      <c r="N5" s="5" t="s">
        <v>11</v>
      </c>
      <c r="O5" s="5" t="s">
        <v>14</v>
      </c>
      <c r="P5" s="3"/>
      <c r="Q5" s="305" t="s">
        <v>2</v>
      </c>
      <c r="R5" s="307" t="s">
        <v>0</v>
      </c>
      <c r="S5" s="307" t="s">
        <v>1</v>
      </c>
      <c r="T5" s="5" t="s">
        <v>10</v>
      </c>
      <c r="U5" s="5" t="s">
        <v>19</v>
      </c>
      <c r="V5" s="5" t="s">
        <v>20</v>
      </c>
      <c r="W5" s="5" t="s">
        <v>11</v>
      </c>
      <c r="X5" s="5" t="s">
        <v>14</v>
      </c>
      <c r="Y5" s="1"/>
      <c r="Z5" s="305" t="s">
        <v>2</v>
      </c>
      <c r="AA5" s="307" t="s">
        <v>0</v>
      </c>
      <c r="AB5" s="307" t="s">
        <v>1</v>
      </c>
      <c r="AC5" s="5" t="s">
        <v>10</v>
      </c>
      <c r="AD5" s="5" t="s">
        <v>19</v>
      </c>
      <c r="AE5" s="5" t="s">
        <v>20</v>
      </c>
      <c r="AF5" s="5" t="s">
        <v>11</v>
      </c>
      <c r="AG5" s="5" t="s">
        <v>14</v>
      </c>
      <c r="AI5" s="328" t="s">
        <v>9</v>
      </c>
      <c r="AJ5" s="318" t="s">
        <v>10</v>
      </c>
      <c r="AK5" s="318" t="s">
        <v>11</v>
      </c>
      <c r="AL5" s="321" t="s">
        <v>19</v>
      </c>
      <c r="AM5" s="321" t="s">
        <v>20</v>
      </c>
      <c r="AN5" s="36"/>
      <c r="AO5" s="415"/>
      <c r="AP5" s="6"/>
      <c r="AQ5" s="6" t="s">
        <v>6</v>
      </c>
      <c r="AR5" s="6" t="s">
        <v>7</v>
      </c>
      <c r="AS5" s="6"/>
      <c r="AT5" s="56" t="s">
        <v>13</v>
      </c>
      <c r="AU5" s="57" t="s">
        <v>9</v>
      </c>
      <c r="AV5" s="58" t="s">
        <v>10</v>
      </c>
      <c r="AW5" s="60" t="s">
        <v>11</v>
      </c>
      <c r="AX5" s="42" t="s">
        <v>19</v>
      </c>
      <c r="AY5" s="59" t="s">
        <v>20</v>
      </c>
      <c r="AZ5" s="373" t="s">
        <v>90</v>
      </c>
      <c r="BA5" s="18"/>
      <c r="BB5" s="218"/>
      <c r="BC5" s="219" t="s">
        <v>77</v>
      </c>
      <c r="BD5" s="220" t="s">
        <v>80</v>
      </c>
      <c r="BE5" s="220" t="s">
        <v>81</v>
      </c>
      <c r="BF5" s="220" t="s">
        <v>82</v>
      </c>
    </row>
    <row r="6" spans="1:58" ht="27.75" customHeight="1" thickBot="1">
      <c r="A6" s="9"/>
      <c r="B6" s="316" t="s">
        <v>4</v>
      </c>
      <c r="C6" s="317" t="s">
        <v>5</v>
      </c>
      <c r="D6" s="10" t="s">
        <v>22</v>
      </c>
      <c r="F6" s="416">
        <v>1</v>
      </c>
      <c r="G6" s="32">
        <v>1</v>
      </c>
      <c r="H6" s="419">
        <v>1</v>
      </c>
      <c r="I6" s="16" t="str">
        <f>IF(ISNA(MATCH(G6,$D$7:$D$30,0)),"",INDEX($B$7:$B$30,MATCH(G6,$D$7:$D$30,0)))</f>
        <v/>
      </c>
      <c r="J6" s="7"/>
      <c r="K6" s="224">
        <f>IF(J6&gt;J7,2,0)</f>
        <v>0</v>
      </c>
      <c r="L6" s="224">
        <f t="shared" ref="L6:L11" si="0">+J6</f>
        <v>0</v>
      </c>
      <c r="M6" s="224">
        <f>+J7</f>
        <v>0</v>
      </c>
      <c r="N6" s="224">
        <f>J6-J7</f>
        <v>0</v>
      </c>
      <c r="O6" s="224">
        <f>K6/2</f>
        <v>0</v>
      </c>
      <c r="P6" s="11"/>
      <c r="Q6" s="419">
        <v>7</v>
      </c>
      <c r="R6" s="25" t="str">
        <f>+I10</f>
        <v/>
      </c>
      <c r="S6" s="7"/>
      <c r="T6" s="224">
        <f>IF(S6&gt;S7,2,0)</f>
        <v>0</v>
      </c>
      <c r="U6" s="224">
        <f t="shared" ref="U6:U11" si="1">+S6</f>
        <v>0</v>
      </c>
      <c r="V6" s="224">
        <f>+S7</f>
        <v>0</v>
      </c>
      <c r="W6" s="224">
        <f>S6-S7</f>
        <v>0</v>
      </c>
      <c r="X6" s="224">
        <f>T6/2</f>
        <v>0</v>
      </c>
      <c r="Y6" s="18"/>
      <c r="Z6" s="419">
        <v>3</v>
      </c>
      <c r="AA6" s="29" t="str">
        <f>+R6</f>
        <v/>
      </c>
      <c r="AB6" s="7"/>
      <c r="AC6" s="224">
        <f>IF(AB6&gt;AB7,2,0)</f>
        <v>0</v>
      </c>
      <c r="AD6" s="224">
        <f t="shared" ref="AD6:AD11" si="2">+AB6</f>
        <v>0</v>
      </c>
      <c r="AE6" s="224">
        <f>+AB7</f>
        <v>0</v>
      </c>
      <c r="AF6" s="224">
        <f>AB6-AB7</f>
        <v>0</v>
      </c>
      <c r="AG6" s="224">
        <f>AC6/2</f>
        <v>0</v>
      </c>
      <c r="AI6" s="329" t="str">
        <f>IF(J6&lt;&gt;"",I6," ")</f>
        <v xml:space="preserve"> </v>
      </c>
      <c r="AJ6" s="325">
        <f>SUM(IFERROR(VLOOKUP(AI6,$I$6:$K$11,3,0),0),IFERROR(VLOOKUP(AI6,$R$6:$T$11,3,0),0),IFERROR(VLOOKUP(AI6,$AA$6:$AC$11,3,0),0))</f>
        <v>0</v>
      </c>
      <c r="AK6" s="308">
        <f>SUM(IFERROR(VLOOKUP(AI6,$I$6:$N$11,6,0),0),IFERROR(VLOOKUP(AI6,$R$6:$W$11,6,0),0),IFERROR(VLOOKUP(AI6,$AA$6:$AF$11,6,0),0))</f>
        <v>0</v>
      </c>
      <c r="AL6" s="313">
        <f>SUM(IFERROR(VLOOKUP(AI6,$I$6:$M$11,4,0),0),IFERROR(VLOOKUP(AI6,$R$6:$V$11,4,0),0),IFERROR(VLOOKUP(AI6,$AA$6:$AE$11,4,0),0))</f>
        <v>0</v>
      </c>
      <c r="AM6" s="308">
        <f>SUM(IFERROR(VLOOKUP(AI6,$I$6:$M$11,5,0),0),IFERROR(VLOOKUP(AI6,$R$6:$V$11,5,0),0),IFERROR(VLOOKUP(AI6,$AA$6:$AE$11,5,0),0))</f>
        <v>0</v>
      </c>
      <c r="AN6" s="233"/>
      <c r="AO6" s="234">
        <v>0</v>
      </c>
      <c r="AP6" s="2"/>
      <c r="AQ6" s="34">
        <f>IF(OR(AI6="",AJ6="",AK6="",AL6="",AM6="",AO6=""),"",RANK(AJ6,$AJ$6:$AJ$10)+SUM(-AK6/1000)-(+AL6/10000)-(+AO6/100000)-(-AM6/1000000)+COUNTIF(AI$6:AI$10,"&lt;="&amp;AI6+1)/10000000000+ROW()/100000000000)</f>
        <v>1.00000000006</v>
      </c>
      <c r="AR6" s="35">
        <f>IF(AI6="","",SMALL(AQ$6:AQ$11,ROWS(AJ$6:AJ6)))</f>
        <v>1.00000000006</v>
      </c>
      <c r="AS6" s="224"/>
      <c r="AT6" s="239">
        <f>IF(AR6="","",1)</f>
        <v>1</v>
      </c>
      <c r="AU6" s="369" t="str">
        <f>IF(OR(AI6="",AJ6=""),"",INDEX($AI$6:$AI$10,MATCH(AR6,$AQ$6:$AQ$10,0)))</f>
        <v xml:space="preserve"> </v>
      </c>
      <c r="AV6" s="244">
        <f>IF(OR(AI6="",AJ6=""),"",INDEX($AJ$6:$AJ$10,MATCH(AR6,$AQ$6:$AQ$10,0)))</f>
        <v>0</v>
      </c>
      <c r="AW6" s="245">
        <f>IF(OR(AI6="",AK6=""),"",INDEX($AK$6:$AK$10,MATCH(AR6,$AQ$6:$AQ$10,0)))</f>
        <v>0</v>
      </c>
      <c r="AX6" s="245">
        <f>IF(OR(AI6="",AL6=""),"",INDEX($AL$6:$AL$11,MATCH(AR6,$AQ$6:$AQ$11,0)))</f>
        <v>0</v>
      </c>
      <c r="AY6" s="245">
        <f>IF(OR(AI6="",AM6=""),"",INDEX($AM$6:$AM$11,MATCH(AR6,$AQ$6:$AQ$11,0)))</f>
        <v>0</v>
      </c>
      <c r="AZ6" s="365">
        <f>IF(OR(AI6="",AO6=""),"",INDEX($AO$6:$AO$10,MATCH(AR6,$AQ$6:$AQ$10,0)))</f>
        <v>0</v>
      </c>
      <c r="BA6" s="246"/>
      <c r="BB6" s="247" t="str">
        <f>I6</f>
        <v/>
      </c>
      <c r="BC6" s="248">
        <f>SUM(BD6:BF6)</f>
        <v>0</v>
      </c>
      <c r="BD6" s="376">
        <f t="array" ref="BD6">IF(OR(I6:I7="OFFICE"),0,IF(J6&gt;J7,1,0))</f>
        <v>0</v>
      </c>
      <c r="BE6" s="377">
        <f t="array" ref="BE6">IF(OR(R8:R9="OFFICE"),0,IF(S8&gt;S9,1,0))</f>
        <v>0</v>
      </c>
      <c r="BF6" s="378">
        <f t="array" ref="BF6">IF(OR(AA10:AA11="OFFICE"),0,IF(AB10&gt;AB11,1,0))</f>
        <v>0</v>
      </c>
    </row>
    <row r="7" spans="1:58" ht="30.75" customHeight="1" thickBot="1">
      <c r="A7" s="322">
        <v>1</v>
      </c>
      <c r="B7" s="390"/>
      <c r="C7" s="391"/>
      <c r="D7" s="13"/>
      <c r="F7" s="417"/>
      <c r="G7" s="33">
        <v>2</v>
      </c>
      <c r="H7" s="420"/>
      <c r="I7" s="17" t="str">
        <f>IF(ISNA(MATCH(G7,$D$7:$D$30,0)),"",INDEX($B$7:$B$30,MATCH(G7,$D$7:$D$30,0)))</f>
        <v/>
      </c>
      <c r="J7" s="24"/>
      <c r="K7" s="224">
        <f>IF(J7&gt;J6,2,0)</f>
        <v>0</v>
      </c>
      <c r="L7" s="224">
        <f t="shared" si="0"/>
        <v>0</v>
      </c>
      <c r="M7" s="224">
        <f>+J6</f>
        <v>0</v>
      </c>
      <c r="N7" s="224">
        <f>J7-J6</f>
        <v>0</v>
      </c>
      <c r="O7" s="224">
        <f t="shared" ref="O7:O9" si="3">K7/2</f>
        <v>0</v>
      </c>
      <c r="P7" s="11"/>
      <c r="Q7" s="420"/>
      <c r="R7" s="26" t="str">
        <f>+I7</f>
        <v/>
      </c>
      <c r="S7" s="24"/>
      <c r="T7" s="224">
        <f>IF(S7&gt;S6,2,0)</f>
        <v>0</v>
      </c>
      <c r="U7" s="224">
        <f t="shared" si="1"/>
        <v>0</v>
      </c>
      <c r="V7" s="224">
        <f>+S6</f>
        <v>0</v>
      </c>
      <c r="W7" s="224">
        <f>S7-S6</f>
        <v>0</v>
      </c>
      <c r="X7" s="224">
        <f t="shared" ref="X7:X9" si="4">T7/2</f>
        <v>0</v>
      </c>
      <c r="Y7" s="18"/>
      <c r="Z7" s="420"/>
      <c r="AA7" s="30" t="str">
        <f>+R10</f>
        <v/>
      </c>
      <c r="AB7" s="24"/>
      <c r="AC7" s="224">
        <f>IF(AB7&gt;AB6,2,0)</f>
        <v>0</v>
      </c>
      <c r="AD7" s="224">
        <f t="shared" si="2"/>
        <v>0</v>
      </c>
      <c r="AE7" s="224">
        <f>+AB6</f>
        <v>0</v>
      </c>
      <c r="AF7" s="224">
        <f>AB7-AB6</f>
        <v>0</v>
      </c>
      <c r="AG7" s="224">
        <f t="shared" ref="AG7:AG9" si="5">AC7/2</f>
        <v>0</v>
      </c>
      <c r="AI7" s="330" t="str">
        <f t="shared" ref="AI7:AI10" si="6">IF(J7&lt;&gt;"",I7," ")</f>
        <v xml:space="preserve"> </v>
      </c>
      <c r="AJ7" s="326">
        <f t="shared" ref="AJ7:AJ10" si="7">SUM(IFERROR(VLOOKUP(AI7,$I$6:$K$11,3,0),0),IFERROR(VLOOKUP(AI7,$R$6:$T$11,3,0),0),IFERROR(VLOOKUP(AI7,$AA$6:$AC$11,3,0),0))</f>
        <v>0</v>
      </c>
      <c r="AK7" s="309">
        <f t="shared" ref="AK7:AK10" si="8">SUM(IFERROR(VLOOKUP(AI7,$I$6:$N$11,6,0),0),IFERROR(VLOOKUP(AI7,$R$6:$W$11,6,0),0),IFERROR(VLOOKUP(AI7,$AA$6:$AF$11,6,0),0))</f>
        <v>0</v>
      </c>
      <c r="AL7" s="314">
        <f t="shared" ref="AL7:AL10" si="9">SUM(IFERROR(VLOOKUP(AI7,$I$6:$M$11,4,0),0),IFERROR(VLOOKUP(AI7,$R$6:$V$11,4,0),0),IFERROR(VLOOKUP(AI7,$AA$6:$AE$11,4,0),0))</f>
        <v>0</v>
      </c>
      <c r="AM7" s="309">
        <f t="shared" ref="AM7:AM10" si="10">SUM(IFERROR(VLOOKUP(AI7,$I$6:$M$11,5,0),0),IFERROR(VLOOKUP(AI7,$R$6:$V$11,5,0),0),IFERROR(VLOOKUP(AI7,$AA$6:$AE$11,5,0),0))</f>
        <v>0</v>
      </c>
      <c r="AN7" s="224"/>
      <c r="AO7" s="235">
        <v>0</v>
      </c>
      <c r="AP7" s="2"/>
      <c r="AQ7" s="34">
        <f t="shared" ref="AQ7:AQ10" si="11">IF(OR(AI7="",AJ7="",AK7="",AL7="",AM7="",AO7=""),"",RANK(AJ7,$AJ$6:$AJ$10)+SUM(-AK7/1000)-(+AL7/10000)-(+AO7/100000)-(-AM7/1000000)+COUNTIF(AI$6:AI$10,"&lt;="&amp;AI7+1)/10000000000+ROW()/100000000000)</f>
        <v>1.00000000007</v>
      </c>
      <c r="AR7" s="35">
        <f>IF(AI7="","",SMALL(AQ$6:AQ$11,ROWS(AJ$6:AJ7)))</f>
        <v>1.00000000007</v>
      </c>
      <c r="AS7" s="224"/>
      <c r="AT7" s="241">
        <f>IF(AR7="","",IF(AND(AV6=AV7,AX6=AX7,AY6=AY7,AW7=AW6,AZ6=AZ7),AT6,$AT$6+1))</f>
        <v>1</v>
      </c>
      <c r="AU7" s="370" t="str">
        <f>IF(OR(AI7="",AJ7=""),"",INDEX($AI$6:$AI$10,MATCH(AR7,$AQ$6:$AQ$10,0)))</f>
        <v xml:space="preserve"> </v>
      </c>
      <c r="AV7" s="249">
        <f>IF(OR(AI7="",AJ7=""),"",INDEX($AJ$6:$AJ$10,MATCH(AR7,$AQ$6:$AQ$10,0)))</f>
        <v>0</v>
      </c>
      <c r="AW7" s="250">
        <f t="shared" ref="AW7:AW10" si="12">IF(OR(AI7="",AK7=""),"",INDEX($AK$6:$AK$10,MATCH(AR7,$AQ$6:$AQ$10,0)))</f>
        <v>0</v>
      </c>
      <c r="AX7" s="250">
        <f>IF(OR(AI7="",AL7=""),"",INDEX($AL$6:$AL$11,MATCH(AR7,$AQ$6:$AQ$11,0)))</f>
        <v>0</v>
      </c>
      <c r="AY7" s="250">
        <f>IF(OR(AI7="",AM7=""),"",INDEX($AM$6:$AM$11,MATCH(AR7,$AQ$6:$AQ$11,0)))</f>
        <v>0</v>
      </c>
      <c r="AZ7" s="366">
        <f>IF(OR(AI7="",AO7=""),"",INDEX($AO$6:$AO$10,MATCH(AR7,$AQ$6:$AQ$10,0)))</f>
        <v>0</v>
      </c>
      <c r="BA7" s="246"/>
      <c r="BB7" s="251" t="str">
        <f>+I7</f>
        <v/>
      </c>
      <c r="BC7" s="252">
        <f t="shared" ref="BC7:BC9" si="13">SUM(BD7:BF7)</f>
        <v>0</v>
      </c>
      <c r="BD7" s="379">
        <f t="array" ref="BD7">IF(OR(I6:I7="OFFICE"),0,IF(J7&gt;J6,1,0))</f>
        <v>0</v>
      </c>
      <c r="BE7" s="380">
        <f>IF(OR(R6:R7="OFFICE"),0,IF(S7&gt;S8,1,0))</f>
        <v>0</v>
      </c>
      <c r="BF7" s="381">
        <f t="array" ref="BF7">IF(OR(AA8:AA9="OFFICE"),0,IF(AB8&gt;AB9,1,0))</f>
        <v>0</v>
      </c>
    </row>
    <row r="8" spans="1:58" ht="26.25" customHeight="1">
      <c r="A8" s="323">
        <v>2</v>
      </c>
      <c r="B8" s="392"/>
      <c r="C8" s="393"/>
      <c r="D8" s="14"/>
      <c r="F8" s="417"/>
      <c r="G8" s="33">
        <v>3</v>
      </c>
      <c r="H8" s="419">
        <v>2</v>
      </c>
      <c r="I8" s="16" t="str">
        <f>IF(ISNA(MATCH(G8,$D$7:$D$30,0)),"",INDEX($B$7:$B$30,MATCH(G8,$D$7:$D$30,0)))</f>
        <v/>
      </c>
      <c r="J8" s="7"/>
      <c r="K8" s="224">
        <f>IF(J8&gt;J9,2,0)</f>
        <v>0</v>
      </c>
      <c r="L8" s="224">
        <f t="shared" si="0"/>
        <v>0</v>
      </c>
      <c r="M8" s="224">
        <f>+J9</f>
        <v>0</v>
      </c>
      <c r="N8" s="224">
        <f t="shared" ref="N8:N10" si="14">J8-J9</f>
        <v>0</v>
      </c>
      <c r="O8" s="224">
        <f t="shared" si="3"/>
        <v>0</v>
      </c>
      <c r="P8" s="11"/>
      <c r="Q8" s="419">
        <v>8</v>
      </c>
      <c r="R8" s="27" t="str">
        <f>I6</f>
        <v/>
      </c>
      <c r="S8" s="7"/>
      <c r="T8" s="224">
        <f>IF(S8&gt;S9,2,0)</f>
        <v>0</v>
      </c>
      <c r="U8" s="224">
        <f t="shared" si="1"/>
        <v>0</v>
      </c>
      <c r="V8" s="224">
        <f>+S9</f>
        <v>0</v>
      </c>
      <c r="W8" s="224">
        <f t="shared" ref="W8" si="15">S8-S9</f>
        <v>0</v>
      </c>
      <c r="X8" s="224">
        <f t="shared" si="4"/>
        <v>0</v>
      </c>
      <c r="Y8" s="18"/>
      <c r="Z8" s="419">
        <v>4</v>
      </c>
      <c r="AA8" s="29" t="str">
        <f>+R7</f>
        <v/>
      </c>
      <c r="AB8" s="7"/>
      <c r="AC8" s="224">
        <f>IF(AB8&gt;AB9,2,0)</f>
        <v>0</v>
      </c>
      <c r="AD8" s="224">
        <f t="shared" si="2"/>
        <v>0</v>
      </c>
      <c r="AE8" s="224">
        <f>+AB9</f>
        <v>0</v>
      </c>
      <c r="AF8" s="224">
        <f t="shared" ref="AF8" si="16">AB8-AB9</f>
        <v>0</v>
      </c>
      <c r="AG8" s="224">
        <f t="shared" si="5"/>
        <v>0</v>
      </c>
      <c r="AI8" s="330" t="str">
        <f t="shared" si="6"/>
        <v xml:space="preserve"> </v>
      </c>
      <c r="AJ8" s="326">
        <f t="shared" si="7"/>
        <v>0</v>
      </c>
      <c r="AK8" s="309">
        <f t="shared" si="8"/>
        <v>0</v>
      </c>
      <c r="AL8" s="314">
        <f t="shared" si="9"/>
        <v>0</v>
      </c>
      <c r="AM8" s="309">
        <f t="shared" si="10"/>
        <v>0</v>
      </c>
      <c r="AN8" s="224"/>
      <c r="AO8" s="235">
        <v>0</v>
      </c>
      <c r="AP8" s="2"/>
      <c r="AQ8" s="34">
        <f t="shared" si="11"/>
        <v>1.00000000008</v>
      </c>
      <c r="AR8" s="35">
        <f>IF(AI8="","",SMALL(AQ$6:AQ$11,ROWS(AJ$6:AJ8)))</f>
        <v>1.00000000008</v>
      </c>
      <c r="AS8" s="224"/>
      <c r="AT8" s="241">
        <f>IF(AR8="","",IF(AND(AV7=AV8,AX7=AX8,AY7=AY8,AW8=AW7,AZ7=AZ8),AT7,$AT$6+2))</f>
        <v>1</v>
      </c>
      <c r="AU8" s="370" t="str">
        <f>IF(OR(AI8="",AJ8=""),"",INDEX($AI$6:$AI$10,MATCH(AR8,$AQ$6:$AQ$10,0)))</f>
        <v xml:space="preserve"> </v>
      </c>
      <c r="AV8" s="249">
        <f>IF(OR(AI8="",AJ8=""),"",INDEX($AJ$6:$AJ$10,MATCH(AR8,$AQ$6:$AQ$10,0)))</f>
        <v>0</v>
      </c>
      <c r="AW8" s="250">
        <f t="shared" si="12"/>
        <v>0</v>
      </c>
      <c r="AX8" s="250">
        <f>IF(OR(AI8="",AL8=""),"",INDEX($AL$6:$AL$11,MATCH(AR8,$AQ$6:$AQ$11,0)))</f>
        <v>0</v>
      </c>
      <c r="AY8" s="250">
        <f>IF(OR(AI8="",AM8=""),"",INDEX($AM$6:$AM$11,MATCH(AR8,$AQ$6:$AQ$11,0)))</f>
        <v>0</v>
      </c>
      <c r="AZ8" s="366">
        <f>IF(OR(AI8="",AO8=""),"",INDEX($AO$6:$AO$10,MATCH(AR8,$AQ$6:$AQ$10,0)))</f>
        <v>0</v>
      </c>
      <c r="BA8" s="253"/>
      <c r="BB8" s="251" t="str">
        <f>+I8</f>
        <v/>
      </c>
      <c r="BC8" s="252">
        <f t="shared" si="13"/>
        <v>0</v>
      </c>
      <c r="BD8" s="379">
        <f t="array" ref="BD8">IF(OR(I8:I9="OFFICE"),0,IF(J8&gt;J9,1,0))</f>
        <v>0</v>
      </c>
      <c r="BE8" s="380">
        <f t="array" ref="BE8">IF(OR(R10:R11="OFFICE"),0,IF(S10&gt;S11,1,0))</f>
        <v>0</v>
      </c>
      <c r="BF8" s="381">
        <f t="array" ref="BF8">IF(OR(AA6:AA7="OFFICE"),0,IF(AB7&gt;AB6,1,0))</f>
        <v>0</v>
      </c>
    </row>
    <row r="9" spans="1:58" ht="26.25" customHeight="1" thickBot="1">
      <c r="A9" s="323">
        <v>3</v>
      </c>
      <c r="B9" s="394"/>
      <c r="C9" s="393"/>
      <c r="D9" s="14"/>
      <c r="F9" s="417"/>
      <c r="G9" s="33">
        <v>4</v>
      </c>
      <c r="H9" s="420"/>
      <c r="I9" s="17" t="str">
        <f>IF(ISNA(MATCH(G9,$D$7:$D$30,0)),"",INDEX($B$7:$B$30,MATCH(G9,$D$7:$D$30,0)))</f>
        <v/>
      </c>
      <c r="J9" s="22"/>
      <c r="K9" s="224">
        <f>IF(J9&gt;J8,2,0)</f>
        <v>0</v>
      </c>
      <c r="L9" s="224">
        <f t="shared" si="0"/>
        <v>0</v>
      </c>
      <c r="M9" s="224">
        <f>+J8</f>
        <v>0</v>
      </c>
      <c r="N9" s="224">
        <f>J9-J8</f>
        <v>0</v>
      </c>
      <c r="O9" s="224">
        <f t="shared" si="3"/>
        <v>0</v>
      </c>
      <c r="P9" s="11"/>
      <c r="Q9" s="421"/>
      <c r="R9" s="28" t="str">
        <f>+I9</f>
        <v/>
      </c>
      <c r="S9" s="22"/>
      <c r="T9" s="224">
        <f>IF(S9&gt;S8,2,0)</f>
        <v>0</v>
      </c>
      <c r="U9" s="224">
        <f t="shared" si="1"/>
        <v>0</v>
      </c>
      <c r="V9" s="224">
        <f>+S8</f>
        <v>0</v>
      </c>
      <c r="W9" s="224">
        <f t="shared" ref="W9" si="17">S9-S8</f>
        <v>0</v>
      </c>
      <c r="X9" s="224">
        <f t="shared" si="4"/>
        <v>0</v>
      </c>
      <c r="Y9" s="18"/>
      <c r="Z9" s="421"/>
      <c r="AA9" s="19" t="str">
        <f>+R9</f>
        <v/>
      </c>
      <c r="AB9" s="22"/>
      <c r="AC9" s="224">
        <f>IF(AB9&gt;AB8,2,0)</f>
        <v>0</v>
      </c>
      <c r="AD9" s="224">
        <f t="shared" si="2"/>
        <v>0</v>
      </c>
      <c r="AE9" s="224">
        <f>+AB8</f>
        <v>0</v>
      </c>
      <c r="AF9" s="224">
        <f t="shared" ref="AF9" si="18">AB9-AB8</f>
        <v>0</v>
      </c>
      <c r="AG9" s="224">
        <f t="shared" si="5"/>
        <v>0</v>
      </c>
      <c r="AI9" s="330" t="str">
        <f t="shared" si="6"/>
        <v xml:space="preserve"> </v>
      </c>
      <c r="AJ9" s="326">
        <f t="shared" si="7"/>
        <v>0</v>
      </c>
      <c r="AK9" s="309">
        <f t="shared" si="8"/>
        <v>0</v>
      </c>
      <c r="AL9" s="314">
        <f t="shared" si="9"/>
        <v>0</v>
      </c>
      <c r="AM9" s="309">
        <f t="shared" si="10"/>
        <v>0</v>
      </c>
      <c r="AN9" s="224"/>
      <c r="AO9" s="235">
        <v>0</v>
      </c>
      <c r="AP9" s="2"/>
      <c r="AQ9" s="34">
        <f t="shared" si="11"/>
        <v>1.00000000009</v>
      </c>
      <c r="AR9" s="35">
        <f>IF(AI9="","",SMALL(AQ$6:AQ$11,ROWS(AJ$6:AJ9)))</f>
        <v>1.00000000009</v>
      </c>
      <c r="AS9" s="224"/>
      <c r="AT9" s="241">
        <f>IF(AR9="","",IF(AND(AV8=AV9,AX8=AX9,AY8=AY9,AW9=AW8,AZ8=AZ9),AT8,$AT$6+3))</f>
        <v>1</v>
      </c>
      <c r="AU9" s="371" t="str">
        <f>IF(OR(AI9="",AJ9=""),"",INDEX($AI$6:$AI$10,MATCH(AR9,$AQ$6:$AQ$10,0)))</f>
        <v xml:space="preserve"> </v>
      </c>
      <c r="AV9" s="254">
        <f>IF(OR(AI9="",AJ9=""),"",INDEX($AJ$6:$AJ$10,MATCH(AR9,$AQ$6:$AQ$10,0)))</f>
        <v>0</v>
      </c>
      <c r="AW9" s="255">
        <f t="shared" si="12"/>
        <v>0</v>
      </c>
      <c r="AX9" s="255">
        <f>IF(OR(AI9="",AL9=""),"",INDEX($AL$6:$AL$11,MATCH(AR9,$AQ$6:$AQ$11,0)))</f>
        <v>0</v>
      </c>
      <c r="AY9" s="255">
        <f>IF(OR(AI9="",AM9=""),"",INDEX($AM$6:$AM$11,MATCH(AR9,$AQ$6:$AQ$11,0)))</f>
        <v>0</v>
      </c>
      <c r="AZ9" s="367">
        <f>IF(OR(AI9="",AO9=""),"",INDEX($AO$6:$AO$10,MATCH(AR9,$AQ$6:$AQ$10,0)))</f>
        <v>0</v>
      </c>
      <c r="BA9" s="253"/>
      <c r="BB9" s="256" t="str">
        <f>+I9</f>
        <v/>
      </c>
      <c r="BC9" s="257">
        <f t="shared" si="13"/>
        <v>0</v>
      </c>
      <c r="BD9" s="379">
        <f>IF(OR(I8:I9="OFFICE"),0,IF(J8&lt;J9,1,0))</f>
        <v>0</v>
      </c>
      <c r="BE9" s="382">
        <f>IF(OR(R8:R9="OFFICE"),0,IF(S9&gt;S8,1,0))</f>
        <v>0</v>
      </c>
      <c r="BF9" s="383">
        <f t="array" ref="BF9">IF(OR(AA8:AA9="OFFICE"),0,IF(AB9&gt;AB8,1,0))</f>
        <v>0</v>
      </c>
    </row>
    <row r="10" spans="1:58" ht="26.25" customHeight="1" thickBot="1">
      <c r="A10" s="323">
        <v>4</v>
      </c>
      <c r="B10" s="394"/>
      <c r="C10" s="393"/>
      <c r="D10" s="14"/>
      <c r="F10" s="417"/>
      <c r="G10" s="422">
        <v>5</v>
      </c>
      <c r="H10" s="424"/>
      <c r="I10" s="20" t="str">
        <f>IF(ISNA(MATCH(G10,$D$7:$D$30,0)),"",INDEX($B$7:$B$30,MATCH(G10,$D$7:$D$30,0)))</f>
        <v/>
      </c>
      <c r="J10" s="7"/>
      <c r="K10" s="224">
        <f>IF(J10&gt;J11,2,0)</f>
        <v>0</v>
      </c>
      <c r="L10" s="224">
        <f t="shared" si="0"/>
        <v>0</v>
      </c>
      <c r="M10" s="224">
        <f>+J11</f>
        <v>0</v>
      </c>
      <c r="N10" s="224">
        <f t="shared" si="14"/>
        <v>0</v>
      </c>
      <c r="O10" s="225">
        <v>0</v>
      </c>
      <c r="P10" s="11"/>
      <c r="Q10" s="426"/>
      <c r="R10" s="23" t="str">
        <f>+I8</f>
        <v/>
      </c>
      <c r="S10" s="7"/>
      <c r="T10" s="224">
        <f>IF(S10&gt;S11,2,0)</f>
        <v>0</v>
      </c>
      <c r="U10" s="224">
        <f t="shared" si="1"/>
        <v>0</v>
      </c>
      <c r="V10" s="224">
        <f>+S11</f>
        <v>0</v>
      </c>
      <c r="W10" s="224">
        <f t="shared" ref="W10" si="19">S10-S11</f>
        <v>0</v>
      </c>
      <c r="X10" s="225">
        <v>0</v>
      </c>
      <c r="Y10" s="18"/>
      <c r="Z10" s="426"/>
      <c r="AA10" s="231" t="str">
        <f>+R8</f>
        <v/>
      </c>
      <c r="AB10" s="7"/>
      <c r="AC10" s="224">
        <f>IF(AB10&gt;AB11,2,0)</f>
        <v>0</v>
      </c>
      <c r="AD10" s="224">
        <f t="shared" si="2"/>
        <v>0</v>
      </c>
      <c r="AE10" s="224">
        <f>+AB11</f>
        <v>0</v>
      </c>
      <c r="AF10" s="224">
        <f t="shared" ref="AF10" si="20">AB10-AB11</f>
        <v>0</v>
      </c>
      <c r="AG10" s="225">
        <v>0</v>
      </c>
      <c r="AI10" s="331" t="str">
        <f t="shared" si="6"/>
        <v xml:space="preserve"> </v>
      </c>
      <c r="AJ10" s="327">
        <f t="shared" si="7"/>
        <v>0</v>
      </c>
      <c r="AK10" s="310">
        <f t="shared" si="8"/>
        <v>0</v>
      </c>
      <c r="AL10" s="315">
        <f t="shared" si="9"/>
        <v>0</v>
      </c>
      <c r="AM10" s="310">
        <f t="shared" si="10"/>
        <v>0</v>
      </c>
      <c r="AN10" s="227"/>
      <c r="AO10" s="236">
        <v>0</v>
      </c>
      <c r="AP10" s="2"/>
      <c r="AQ10" s="34">
        <f t="shared" si="11"/>
        <v>1.0000000001</v>
      </c>
      <c r="AR10" s="35">
        <f>IF(AI10="","",SMALL(AQ$6:AQ$11,ROWS(AJ$6:AJ10)))</f>
        <v>1.0000000001</v>
      </c>
      <c r="AS10" s="224"/>
      <c r="AT10" s="202">
        <f>IF(AR10="","",IF(AND(AV9=AV10,AX9=AX10,AY9=AY10,AW10=AW9,AZ9=AZ10),AT9,$AT$6+4))</f>
        <v>1</v>
      </c>
      <c r="AU10" s="372" t="str">
        <f>IF(OR(AI10="",AJ10=""),"",INDEX($AI$6:$AI$10,MATCH(AR10,$AQ$6:$AQ$10,0)))</f>
        <v xml:space="preserve"> </v>
      </c>
      <c r="AV10" s="258">
        <f>IF(OR(AI10="",AJ10=""),"",INDEX($AJ$6:$AJ$10,MATCH(AR10,$AQ$6:$AQ$10,0)))</f>
        <v>0</v>
      </c>
      <c r="AW10" s="259">
        <f t="shared" si="12"/>
        <v>0</v>
      </c>
      <c r="AX10" s="259">
        <f>IF(OR(AI10="",AL10=""),"",INDEX($AL$6:$AL$11,MATCH(AR10,$AQ$6:$AQ$11,0)))</f>
        <v>0</v>
      </c>
      <c r="AY10" s="259">
        <f>IF(OR(AI10="",AM10=""),"",INDEX($AM$6:$AM$11,MATCH(AR10,$AQ$6:$AQ$11,0)))</f>
        <v>0</v>
      </c>
      <c r="AZ10" s="368">
        <f>IF(OR(AI10="",AO10=""),"",INDEX($AO$6:$AO$10,MATCH(AR10,$AQ$6:$AQ$10,0)))</f>
        <v>0</v>
      </c>
      <c r="BA10" s="253"/>
      <c r="BB10" s="260" t="str">
        <f>+I10</f>
        <v/>
      </c>
      <c r="BC10" s="261">
        <f t="shared" ref="BC10" si="21">SUM(BD10:BF10)</f>
        <v>0</v>
      </c>
      <c r="BD10" s="384">
        <f t="array" ref="BD10">IF(OR(I10:I11="OFFICE"),0,IF(J10&gt;J11,1,0))</f>
        <v>0</v>
      </c>
      <c r="BE10" s="385">
        <f t="array" ref="BE10">IF(OR(R6:R7="OFFICE"),0,IF(S6&gt;S7,1,0))</f>
        <v>0</v>
      </c>
      <c r="BF10" s="386">
        <f t="array" ref="BF10">IF(OR(AA6:AA7="OFFICE"),0,IF(AB6&gt;AB7,1,0))</f>
        <v>0</v>
      </c>
    </row>
    <row r="11" spans="1:58" ht="25.5" customHeight="1" thickBot="1">
      <c r="A11" s="323">
        <v>5</v>
      </c>
      <c r="B11" s="392"/>
      <c r="C11" s="395"/>
      <c r="D11" s="14"/>
      <c r="F11" s="418"/>
      <c r="G11" s="423"/>
      <c r="H11" s="425"/>
      <c r="I11" s="21" t="s">
        <v>85</v>
      </c>
      <c r="J11" s="24"/>
      <c r="K11" s="226">
        <f>IF(J11&gt;J10,2,0)</f>
        <v>0</v>
      </c>
      <c r="L11" s="227">
        <f t="shared" si="0"/>
        <v>0</v>
      </c>
      <c r="M11" s="227">
        <f>+J10</f>
        <v>0</v>
      </c>
      <c r="N11" s="227">
        <f>J11-J10</f>
        <v>0</v>
      </c>
      <c r="O11" s="227"/>
      <c r="P11" s="221"/>
      <c r="Q11" s="425"/>
      <c r="R11" s="189" t="s">
        <v>85</v>
      </c>
      <c r="S11" s="24"/>
      <c r="T11" s="229">
        <v>0</v>
      </c>
      <c r="U11" s="227">
        <f t="shared" si="1"/>
        <v>0</v>
      </c>
      <c r="V11" s="227">
        <f>+S10</f>
        <v>0</v>
      </c>
      <c r="W11" s="227">
        <f t="shared" ref="W11" si="22">S11-S10</f>
        <v>0</v>
      </c>
      <c r="X11" s="227"/>
      <c r="Y11" s="221"/>
      <c r="Z11" s="425"/>
      <c r="AA11" s="232" t="s">
        <v>85</v>
      </c>
      <c r="AB11" s="24"/>
      <c r="AC11" s="229">
        <v>0</v>
      </c>
      <c r="AD11" s="227">
        <f t="shared" si="2"/>
        <v>0</v>
      </c>
      <c r="AE11" s="227">
        <f>+AB10</f>
        <v>0</v>
      </c>
      <c r="AF11" s="227">
        <f t="shared" ref="AF11" si="23">AB11-AB10</f>
        <v>0</v>
      </c>
      <c r="AG11" s="227"/>
      <c r="AI11" s="262"/>
      <c r="AJ11" s="319"/>
      <c r="AK11" s="319">
        <f>SUM(AK6:AK10)</f>
        <v>0</v>
      </c>
      <c r="AL11" s="319">
        <f>SUM(AL6:AL10)</f>
        <v>0</v>
      </c>
      <c r="AM11" s="311">
        <f>SUM(AM6:AM10)</f>
        <v>0</v>
      </c>
      <c r="AN11" s="237"/>
      <c r="AO11" s="238"/>
      <c r="AP11" s="63"/>
      <c r="AQ11" s="34" t="str">
        <f t="shared" ref="AQ11:AQ23" si="24">IF(OR(AI11="",AJ11=""),"",RANK(AJ11,$AJ$6:$AJ$10)+SUM(-AK11/1000)-(+AL11/100000)-(+AM11/100000)-(-AO11/100)+COUNTIF(AI11:AI15,"&lt;="&amp;AI11+1)/1000000000+ROW()/10000000000)</f>
        <v/>
      </c>
      <c r="AR11" s="237"/>
      <c r="AS11" s="237"/>
      <c r="AT11" s="227"/>
      <c r="AU11" s="237"/>
      <c r="AV11" s="262"/>
      <c r="AW11" s="262"/>
      <c r="AX11" s="262"/>
      <c r="AY11" s="262"/>
      <c r="AZ11" s="253"/>
      <c r="BA11" s="253"/>
      <c r="BB11" s="246"/>
      <c r="BC11" s="263">
        <f>SUM(BC6:BC10)</f>
        <v>0</v>
      </c>
      <c r="BD11" s="387">
        <f>SUM(BD6:BD10)</f>
        <v>0</v>
      </c>
      <c r="BE11" s="387">
        <f>SUM(BE6:BE10)</f>
        <v>0</v>
      </c>
      <c r="BF11" s="387">
        <f>SUM(BF6:BF10)</f>
        <v>0</v>
      </c>
    </row>
    <row r="12" spans="1:58" s="18" customFormat="1" ht="21.95" customHeight="1">
      <c r="A12" s="322">
        <v>6</v>
      </c>
      <c r="B12" s="392"/>
      <c r="C12" s="395"/>
      <c r="D12" s="14"/>
      <c r="F12" s="416">
        <v>2</v>
      </c>
      <c r="G12" s="32">
        <v>6</v>
      </c>
      <c r="H12" s="419">
        <v>3</v>
      </c>
      <c r="I12" s="16" t="str">
        <f>IF(ISNA(MATCH(G12,$D$7:$D$30,0)),"",INDEX($B$7:$B$30,MATCH(G12,$D$7:$D$30,0)))</f>
        <v/>
      </c>
      <c r="J12" s="7"/>
      <c r="K12" s="224">
        <f>IF(J12&gt;J13,2,0)</f>
        <v>0</v>
      </c>
      <c r="L12" s="224">
        <f t="shared" ref="L12:L29" si="25">+J12</f>
        <v>0</v>
      </c>
      <c r="M12" s="224">
        <f>+J13</f>
        <v>0</v>
      </c>
      <c r="N12" s="224">
        <f>J12-J13</f>
        <v>0</v>
      </c>
      <c r="O12" s="224">
        <f>K12/2</f>
        <v>0</v>
      </c>
      <c r="P12" s="11"/>
      <c r="Q12" s="419">
        <v>1</v>
      </c>
      <c r="R12" s="25" t="str">
        <f>+I16</f>
        <v/>
      </c>
      <c r="S12" s="7"/>
      <c r="T12" s="224">
        <f>IF(S12&gt;S13,2,0)</f>
        <v>0</v>
      </c>
      <c r="U12" s="224">
        <f t="shared" ref="U12:U29" si="26">+S12</f>
        <v>0</v>
      </c>
      <c r="V12" s="224">
        <f>+S13</f>
        <v>0</v>
      </c>
      <c r="W12" s="224">
        <f>S12-S13</f>
        <v>0</v>
      </c>
      <c r="X12" s="224">
        <f>T12/2</f>
        <v>0</v>
      </c>
      <c r="Z12" s="419">
        <v>5</v>
      </c>
      <c r="AA12" s="29" t="str">
        <f>+R12</f>
        <v/>
      </c>
      <c r="AB12" s="7"/>
      <c r="AC12" s="224">
        <f>IF(AB12&gt;AB13,2,0)</f>
        <v>0</v>
      </c>
      <c r="AD12" s="224">
        <f t="shared" ref="AD12:AD29" si="27">+AB12</f>
        <v>0</v>
      </c>
      <c r="AE12" s="224">
        <f>+AB13</f>
        <v>0</v>
      </c>
      <c r="AF12" s="224">
        <f>AB12-AB13</f>
        <v>0</v>
      </c>
      <c r="AG12" s="224">
        <f>AC12/2</f>
        <v>0</v>
      </c>
      <c r="AH12"/>
      <c r="AI12" s="329" t="str">
        <f>IF(J12&lt;&gt;"",I12," ")</f>
        <v xml:space="preserve"> </v>
      </c>
      <c r="AJ12" s="325">
        <f>SUM(IFERROR(VLOOKUP(AI12,$I$12:$K$17,3,0),0),IFERROR(VLOOKUP(AI12,$R$12:$T$17,3,0),0),IFERROR(VLOOKUP(AI12,$AA$12:$AC$17,3,0),0))</f>
        <v>0</v>
      </c>
      <c r="AK12" s="308">
        <f>SUM(IFERROR(VLOOKUP(AI12,$I$12:$N$17,6,0),0),IFERROR(VLOOKUP(AI12,$R$12:$W$17,6,0),0),IFERROR(VLOOKUP(AI12,$AA$12:$AF$17,6,0),0))</f>
        <v>0</v>
      </c>
      <c r="AL12" s="313">
        <f>SUM(IFERROR(VLOOKUP(AI12,$I$12:$M$17,4,0),0),IFERROR(VLOOKUP(AI12,$R$12:$V$17,4,0),0),IFERROR(VLOOKUP(AI12,$AA$12:$AE$17,4,0),0))</f>
        <v>0</v>
      </c>
      <c r="AM12" s="308">
        <f>SUM(IFERROR(VLOOKUP(AI12,$I$12:$M$17,5,0),0),IFERROR(VLOOKUP(AI12,$R$12:$V$17,5,0),0),IFERROR(VLOOKUP(AI12,$AA$12:$AE$17,5,0),0))</f>
        <v>0</v>
      </c>
      <c r="AN12" s="224"/>
      <c r="AO12" s="240">
        <v>0</v>
      </c>
      <c r="AP12" s="2"/>
      <c r="AQ12" s="34">
        <f>IF(OR(AI12="",AJ12="",AK12="",AL12="",AM12="",AO12=""),"",RANK(AJ12,$AJ$12:$AJ$16)+SUM(-AK12/1000)-(+AL12/10000)-(+AO12/100000)-(-AM12/1000000)+COUNTIF(AI$12:AI$16,"&lt;="&amp;AI12+1)/10000000000+ROW()/100000000000)</f>
        <v>1.00000000012</v>
      </c>
      <c r="AR12" s="62">
        <f>IF(AI12="","",SMALL(AQ$12:AQ$17,ROWS(AJ$12:AJ12)))</f>
        <v>1.00000000012</v>
      </c>
      <c r="AS12" s="224"/>
      <c r="AT12" s="239">
        <f>IF(AR12="","",1)</f>
        <v>1</v>
      </c>
      <c r="AU12" s="361" t="str">
        <f>IF(OR(AI12="",AJ12=""),"",INDEX($AI$12:$AI$17,MATCH(AR12,$AQ$12:$AQ$17,0)))</f>
        <v xml:space="preserve"> </v>
      </c>
      <c r="AV12" s="244">
        <f>IF(OR(AI12="",AJ12=""),"",INDEX($AJ$12:$AJ$17,MATCH(AR12,$AQ$12:$AQ$17,0)))</f>
        <v>0</v>
      </c>
      <c r="AW12" s="245">
        <f>IF(OR(AI12="",AK12=""),"",INDEX($AK$12:$AK$17,MATCH(AR12,$AQ$12:$AQ$17,0)))</f>
        <v>0</v>
      </c>
      <c r="AX12" s="264">
        <f>IF(OR(AI12="",AL12=""),"",INDEX($AL$12:$AL$17,MATCH(AR12,$AQ$12:$AQ$17,0)))</f>
        <v>0</v>
      </c>
      <c r="AY12" s="245">
        <f>IF(OR(AI12="",AM12=""),"",INDEX($AM$12:$AM$17,MATCH(AR12,$AQ$12:$AQ$17,0)))</f>
        <v>0</v>
      </c>
      <c r="AZ12" s="365">
        <f>IF(OR(AI12="",AO12=""),"",INDEX($AO$12:$AO$16,MATCH(AR12,$AQ$12:$AQ$16,0)))</f>
        <v>0</v>
      </c>
      <c r="BA12" s="246"/>
      <c r="BB12" s="247" t="str">
        <f>I12</f>
        <v/>
      </c>
      <c r="BC12" s="248">
        <f>SUM(BD12:BF12)</f>
        <v>0</v>
      </c>
      <c r="BD12" s="376">
        <f t="array" ref="BD12">IF(OR(I12:I13="OFFICE"),0,IF(J12&gt;J13,1,0))</f>
        <v>0</v>
      </c>
      <c r="BE12" s="377">
        <f t="array" ref="BE12">IF(OR(R14:R15="OFFICE"),0,IF(S14&gt;S15,1,0))</f>
        <v>0</v>
      </c>
      <c r="BF12" s="378">
        <f t="array" ref="BF12">IF(OR(AA16:AA17="OFFICE"),0,IF(AB16&gt;AB17,1,0))</f>
        <v>0</v>
      </c>
    </row>
    <row r="13" spans="1:58" s="18" customFormat="1" ht="21.95" customHeight="1" thickBot="1">
      <c r="A13" s="323">
        <v>7</v>
      </c>
      <c r="B13" s="392"/>
      <c r="C13" s="395"/>
      <c r="D13" s="14"/>
      <c r="F13" s="417"/>
      <c r="G13" s="33">
        <v>7</v>
      </c>
      <c r="H13" s="420"/>
      <c r="I13" s="17" t="str">
        <f>IF(ISNA(MATCH(G13,$D$7:$D$30,0)),"",INDEX($B$7:$B$30,MATCH(G13,$D$7:$D$30,0)))</f>
        <v/>
      </c>
      <c r="J13" s="24"/>
      <c r="K13" s="224">
        <f>IF(J13&gt;J12,2,0)</f>
        <v>0</v>
      </c>
      <c r="L13" s="224">
        <f t="shared" si="25"/>
        <v>0</v>
      </c>
      <c r="M13" s="224">
        <f>+J12</f>
        <v>0</v>
      </c>
      <c r="N13" s="224">
        <f>J13-J12</f>
        <v>0</v>
      </c>
      <c r="O13" s="224">
        <f t="shared" ref="O13:O15" si="28">K13/2</f>
        <v>0</v>
      </c>
      <c r="P13" s="11"/>
      <c r="Q13" s="420"/>
      <c r="R13" s="26" t="str">
        <f>+I13</f>
        <v/>
      </c>
      <c r="S13" s="24"/>
      <c r="T13" s="224">
        <f>IF(S13&gt;S12,2,0)</f>
        <v>0</v>
      </c>
      <c r="U13" s="224">
        <f t="shared" si="26"/>
        <v>0</v>
      </c>
      <c r="V13" s="224">
        <f>+S12</f>
        <v>0</v>
      </c>
      <c r="W13" s="224">
        <f>S13-S12</f>
        <v>0</v>
      </c>
      <c r="X13" s="224">
        <f t="shared" ref="X13:X15" si="29">T13/2</f>
        <v>0</v>
      </c>
      <c r="Z13" s="420"/>
      <c r="AA13" s="30" t="str">
        <f>+R16</f>
        <v/>
      </c>
      <c r="AB13" s="24"/>
      <c r="AC13" s="224">
        <f>IF(AB13&gt;AB12,2,0)</f>
        <v>0</v>
      </c>
      <c r="AD13" s="224">
        <f t="shared" si="27"/>
        <v>0</v>
      </c>
      <c r="AE13" s="224">
        <f>+AB12</f>
        <v>0</v>
      </c>
      <c r="AF13" s="224">
        <f>AB13-AB12</f>
        <v>0</v>
      </c>
      <c r="AG13" s="224">
        <f t="shared" ref="AG13:AG15" si="30">AC13/2</f>
        <v>0</v>
      </c>
      <c r="AH13"/>
      <c r="AI13" s="332" t="str">
        <f>IF(J13&lt;&gt;"",I13," ")</f>
        <v xml:space="preserve"> </v>
      </c>
      <c r="AJ13" s="326">
        <f t="shared" ref="AJ13:AJ16" si="31">SUM(IFERROR(VLOOKUP(AI13,$I$12:$K$17,3,0),0),IFERROR(VLOOKUP(AI13,$R$12:$T$17,3,0),0),IFERROR(VLOOKUP(AI13,$AA$12:$AC$17,3,0),0))</f>
        <v>0</v>
      </c>
      <c r="AK13" s="309">
        <f t="shared" ref="AK13:AK16" si="32">SUM(IFERROR(VLOOKUP(AI13,$I$12:$N$17,6,0),0),IFERROR(VLOOKUP(AI13,$R$12:$W$17,6,0),0),IFERROR(VLOOKUP(AI13,$AA$12:$AF$17,6,0),0))</f>
        <v>0</v>
      </c>
      <c r="AL13" s="314">
        <f t="shared" ref="AL13:AL16" si="33">SUM(IFERROR(VLOOKUP(AI13,$I$12:$M$17,4,0),0),IFERROR(VLOOKUP(AI13,$R$12:$V$17,4,0),0),IFERROR(VLOOKUP(AI13,$AA$12:$AE$17,4,0),0))</f>
        <v>0</v>
      </c>
      <c r="AM13" s="309">
        <f t="shared" ref="AM13:AM16" si="34">SUM(IFERROR(VLOOKUP(AI13,$I$12:$M$17,5,0),0),IFERROR(VLOOKUP(AI13,$R$12:$V$17,5,0),0),IFERROR(VLOOKUP(AI13,$AA$12:$AE$17,5,0),0))</f>
        <v>0</v>
      </c>
      <c r="AN13" s="224"/>
      <c r="AO13" s="235">
        <v>0</v>
      </c>
      <c r="AP13" s="2"/>
      <c r="AQ13" s="34">
        <f t="shared" ref="AQ13:AQ16" si="35">IF(OR(AI13="",AJ13="",AK13="",AL13="",AM13="",AO13=""),"",RANK(AJ13,$AJ$12:$AJ$16)+SUM(-AK13/1000)-(+AL13/10000)-(+AO13/100000)-(-AM13/1000000)+COUNTIF(AI$12:AI$16,"&lt;="&amp;AI13+1)/10000000000+ROW()/100000000000)</f>
        <v>1.00000000013</v>
      </c>
      <c r="AR13" s="35">
        <f>IF(AI13="","",SMALL(AQ$12:AQ$17,ROWS(AJ$12:AJ13)))</f>
        <v>1.00000000013</v>
      </c>
      <c r="AS13" s="224"/>
      <c r="AT13" s="241">
        <f>IF(AR13="","",IF(AND(AV12=AV13,AX12=AX13,AY12=AY13,AW13=AW12,AZ13=AZ12),AT12,$AT$6+1))</f>
        <v>1</v>
      </c>
      <c r="AU13" s="362" t="str">
        <f>IF(OR(AI13="",AJ13=""),"",INDEX($AI$12:$AI$17,MATCH(AR13,$AQ$12:$AQ$17,0)))</f>
        <v xml:space="preserve"> </v>
      </c>
      <c r="AV13" s="249">
        <f>IF(OR(AI13="",AJ13=""),"",INDEX($AJ$12:$AJ$17,MATCH(AR13,$AQ$12:$AQ$17,0)))</f>
        <v>0</v>
      </c>
      <c r="AW13" s="250">
        <f t="shared" ref="AW13:AW16" si="36">IF(OR(AI13="",AK13=""),"",INDEX($AK$12:$AK$17,MATCH(AR13,$AQ$12:$AQ$17,0)))</f>
        <v>0</v>
      </c>
      <c r="AX13" s="265">
        <f>IF(OR(AI13="",AL13=""),"",INDEX($AL$12:$AL$17,MATCH(AR13,$AQ$12:$AQ$17,0)))</f>
        <v>0</v>
      </c>
      <c r="AY13" s="250">
        <f>IF(OR(AI13="",AM13=""),"",INDEX($AM$12:$AM$17,MATCH(AR13,$AQ$12:$AQ$17,0)))</f>
        <v>0</v>
      </c>
      <c r="AZ13" s="366">
        <f>IF(OR(AI13="",AO13=""),"",INDEX($AO$12:$AO$16,MATCH(AR13,$AQ$12:$AQ$16,0)))</f>
        <v>0</v>
      </c>
      <c r="BA13" s="246"/>
      <c r="BB13" s="251" t="str">
        <f>+I13</f>
        <v/>
      </c>
      <c r="BC13" s="252">
        <f t="shared" ref="BC13:BC16" si="37">SUM(BD13:BF13)</f>
        <v>0</v>
      </c>
      <c r="BD13" s="379">
        <f t="array" ref="BD13">IF(OR(I12:I13="OFFICE"),0,IF(J13&gt;J12,1,0))</f>
        <v>0</v>
      </c>
      <c r="BE13" s="380">
        <f t="array" ref="BE13">IF(OR(R12:R13="OFFICE"),0,IF(S13&gt;S12,1,0))</f>
        <v>0</v>
      </c>
      <c r="BF13" s="381">
        <f t="array" ref="BF13">IF(OR(AA14:AA15="OFFICE"),0,IF(AB14&gt;AB15,1,0))</f>
        <v>0</v>
      </c>
    </row>
    <row r="14" spans="1:58" s="18" customFormat="1" ht="21.95" customHeight="1">
      <c r="A14" s="323">
        <v>8</v>
      </c>
      <c r="B14" s="392"/>
      <c r="C14" s="395"/>
      <c r="D14" s="14"/>
      <c r="F14" s="417"/>
      <c r="G14" s="33">
        <v>8</v>
      </c>
      <c r="H14" s="419">
        <v>4</v>
      </c>
      <c r="I14" s="16" t="str">
        <f>IF(ISNA(MATCH(G14,$D$7:$D$30,0)),"",INDEX($B$7:$B$30,MATCH(G14,$D$7:$D$30,0)))</f>
        <v/>
      </c>
      <c r="J14" s="7"/>
      <c r="K14" s="224">
        <f>IF(J14&gt;J15,2,0)</f>
        <v>0</v>
      </c>
      <c r="L14" s="224">
        <f t="shared" si="25"/>
        <v>0</v>
      </c>
      <c r="M14" s="224">
        <f>+J15</f>
        <v>0</v>
      </c>
      <c r="N14" s="224">
        <f t="shared" ref="N14" si="38">J14-J15</f>
        <v>0</v>
      </c>
      <c r="O14" s="224">
        <f t="shared" si="28"/>
        <v>0</v>
      </c>
      <c r="P14" s="11"/>
      <c r="Q14" s="419">
        <v>2</v>
      </c>
      <c r="R14" s="27" t="str">
        <f>+I12</f>
        <v/>
      </c>
      <c r="S14" s="7"/>
      <c r="T14" s="224">
        <f>IF(S14&gt;S15,2,0)</f>
        <v>0</v>
      </c>
      <c r="U14" s="224">
        <f t="shared" si="26"/>
        <v>0</v>
      </c>
      <c r="V14" s="224">
        <f>+S15</f>
        <v>0</v>
      </c>
      <c r="W14" s="224">
        <f t="shared" ref="W14" si="39">S14-S15</f>
        <v>0</v>
      </c>
      <c r="X14" s="224">
        <f t="shared" si="29"/>
        <v>0</v>
      </c>
      <c r="Z14" s="419">
        <v>6</v>
      </c>
      <c r="AA14" s="29" t="str">
        <f>+R13</f>
        <v/>
      </c>
      <c r="AB14" s="7"/>
      <c r="AC14" s="224">
        <f>IF(AB14&gt;AB15,2,0)</f>
        <v>0</v>
      </c>
      <c r="AD14" s="224">
        <f t="shared" si="27"/>
        <v>0</v>
      </c>
      <c r="AE14" s="224">
        <f>+AB15</f>
        <v>0</v>
      </c>
      <c r="AF14" s="224">
        <f t="shared" ref="AF14" si="40">AB14-AB15</f>
        <v>0</v>
      </c>
      <c r="AG14" s="224">
        <f t="shared" si="30"/>
        <v>0</v>
      </c>
      <c r="AH14"/>
      <c r="AI14" s="330" t="str">
        <f t="shared" ref="AI14:AI16" si="41">IF(J14&lt;&gt;"",I14," ")</f>
        <v xml:space="preserve"> </v>
      </c>
      <c r="AJ14" s="326">
        <f t="shared" si="31"/>
        <v>0</v>
      </c>
      <c r="AK14" s="309">
        <f t="shared" si="32"/>
        <v>0</v>
      </c>
      <c r="AL14" s="314">
        <f t="shared" si="33"/>
        <v>0</v>
      </c>
      <c r="AM14" s="309">
        <f t="shared" si="34"/>
        <v>0</v>
      </c>
      <c r="AN14" s="224"/>
      <c r="AO14" s="235">
        <v>0</v>
      </c>
      <c r="AP14" s="2"/>
      <c r="AQ14" s="34">
        <f t="shared" si="35"/>
        <v>1.00000000014</v>
      </c>
      <c r="AR14" s="35">
        <f>IF(AI14="","",SMALL(AQ$12:AQ$17,ROWS(AJ$12:AJ14)))</f>
        <v>1.00000000014</v>
      </c>
      <c r="AS14" s="224"/>
      <c r="AT14" s="241">
        <f>IF(AR14="","",IF(AND(AV13=AV14,AX13=AX14,AY13=AY14,AW14=AW13,AZ14=AZ13),AT13,$AT$6+2))</f>
        <v>1</v>
      </c>
      <c r="AU14" s="362" t="str">
        <f>IF(OR(AI14="",AJ14=""),"",INDEX($AI$12:$AI$17,MATCH(AR14,$AQ$12:$AQ$17,0)))</f>
        <v xml:space="preserve"> </v>
      </c>
      <c r="AV14" s="249">
        <f>IF(OR(AI14="",AJ14=""),"",INDEX($AJ$12:$AJ$17,MATCH(AR14,$AQ$12:$AQ$17,0)))</f>
        <v>0</v>
      </c>
      <c r="AW14" s="250">
        <f t="shared" si="36"/>
        <v>0</v>
      </c>
      <c r="AX14" s="265">
        <f>IF(OR(AI14="",AL14=""),"",INDEX($AL$12:$AL$17,MATCH(AR14,$AQ$12:$AQ$17,0)))</f>
        <v>0</v>
      </c>
      <c r="AY14" s="250">
        <f>IF(OR(AI14="",AM14=""),"",INDEX($AM$12:$AM$17,MATCH(AR14,$AQ$12:$AQ$17,0)))</f>
        <v>0</v>
      </c>
      <c r="AZ14" s="366">
        <f>IF(OR(AI14="",AO14=""),"",INDEX($AO$12:$AO$16,MATCH(AR14,$AQ$12:$AQ$16,0)))</f>
        <v>0</v>
      </c>
      <c r="BA14" s="246"/>
      <c r="BB14" s="251" t="str">
        <f>+I14</f>
        <v/>
      </c>
      <c r="BC14" s="252">
        <f t="shared" si="37"/>
        <v>0</v>
      </c>
      <c r="BD14" s="379">
        <f t="array" ref="BD14">IF(OR(I14:I15="OFFICE"),0,IF(J14&gt;J15,1,0))</f>
        <v>0</v>
      </c>
      <c r="BE14" s="380">
        <f t="array" ref="BE14">IF(OR(R16:R17="OFFICE"),0,IF(S16&gt;S17,1,0))</f>
        <v>0</v>
      </c>
      <c r="BF14" s="381">
        <f t="array" ref="BF14">IF(OR(AA12:AA13="OFFICE"),0,IF(AB13&gt;AB12,1,0))</f>
        <v>0</v>
      </c>
    </row>
    <row r="15" spans="1:58" s="18" customFormat="1" ht="21.95" customHeight="1" thickBot="1">
      <c r="A15" s="323">
        <v>9</v>
      </c>
      <c r="B15" s="392"/>
      <c r="C15" s="395"/>
      <c r="D15" s="14"/>
      <c r="F15" s="417"/>
      <c r="G15" s="33">
        <v>9</v>
      </c>
      <c r="H15" s="420"/>
      <c r="I15" s="17" t="str">
        <f>IF(ISNA(MATCH(G15,$D$7:$D$30,0)),"",INDEX($B$7:$B$30,MATCH(G15,$D$7:$D$30,0)))</f>
        <v/>
      </c>
      <c r="J15" s="22"/>
      <c r="K15" s="224">
        <f>IF(J15&gt;J14,2,0)</f>
        <v>0</v>
      </c>
      <c r="L15" s="224">
        <f t="shared" si="25"/>
        <v>0</v>
      </c>
      <c r="M15" s="224">
        <f>+J14</f>
        <v>0</v>
      </c>
      <c r="N15" s="224">
        <f>J15-J14</f>
        <v>0</v>
      </c>
      <c r="O15" s="224">
        <f t="shared" si="28"/>
        <v>0</v>
      </c>
      <c r="P15" s="11"/>
      <c r="Q15" s="421"/>
      <c r="R15" s="28" t="str">
        <f>+I15</f>
        <v/>
      </c>
      <c r="S15" s="22"/>
      <c r="T15" s="224">
        <f>IF(S15&gt;S14,2,0)</f>
        <v>0</v>
      </c>
      <c r="U15" s="224">
        <f t="shared" si="26"/>
        <v>0</v>
      </c>
      <c r="V15" s="224">
        <f>+S14</f>
        <v>0</v>
      </c>
      <c r="W15" s="224">
        <f t="shared" ref="W15" si="42">S15-S14</f>
        <v>0</v>
      </c>
      <c r="X15" s="224">
        <f t="shared" si="29"/>
        <v>0</v>
      </c>
      <c r="Z15" s="421"/>
      <c r="AA15" s="19" t="str">
        <f>+R15</f>
        <v/>
      </c>
      <c r="AB15" s="22"/>
      <c r="AC15" s="224">
        <f>IF(AB15&gt;AB14,2,0)</f>
        <v>0</v>
      </c>
      <c r="AD15" s="224">
        <f t="shared" si="27"/>
        <v>0</v>
      </c>
      <c r="AE15" s="224">
        <f>+AB14</f>
        <v>0</v>
      </c>
      <c r="AF15" s="224">
        <f t="shared" ref="AF15" si="43">AB15-AB14</f>
        <v>0</v>
      </c>
      <c r="AG15" s="224">
        <f t="shared" si="30"/>
        <v>0</v>
      </c>
      <c r="AH15"/>
      <c r="AI15" s="330" t="str">
        <f t="shared" si="41"/>
        <v xml:space="preserve"> </v>
      </c>
      <c r="AJ15" s="326">
        <f t="shared" si="31"/>
        <v>0</v>
      </c>
      <c r="AK15" s="309">
        <f t="shared" si="32"/>
        <v>0</v>
      </c>
      <c r="AL15" s="314">
        <f t="shared" si="33"/>
        <v>0</v>
      </c>
      <c r="AM15" s="309">
        <f t="shared" si="34"/>
        <v>0</v>
      </c>
      <c r="AN15" s="224"/>
      <c r="AO15" s="235">
        <v>0</v>
      </c>
      <c r="AP15" s="2"/>
      <c r="AQ15" s="34">
        <f t="shared" si="35"/>
        <v>1.00000000015</v>
      </c>
      <c r="AR15" s="35">
        <f>IF(AI15="","",SMALL(AQ$12:AQ$17,ROWS(AJ$12:AJ15)))</f>
        <v>1.00000000015</v>
      </c>
      <c r="AS15" s="224"/>
      <c r="AT15" s="241">
        <f>IF(AR15="","",IF(AND(AV14=AV15,AX14=AX15,AY14=AY15,AW15=AW14,AZ15=AZ14),AT14,$AT$6+3))</f>
        <v>1</v>
      </c>
      <c r="AU15" s="363" t="str">
        <f>IF(OR(AI15="",AJ15=""),"",INDEX($AI$12:$AI$17,MATCH(AR15,$AQ$12:$AQ$17,0)))</f>
        <v xml:space="preserve"> </v>
      </c>
      <c r="AV15" s="254">
        <f>IF(OR(AI15="",AJ15=""),"",INDEX($AJ$12:$AJ$17,MATCH(AR15,$AQ$12:$AQ$17,0)))</f>
        <v>0</v>
      </c>
      <c r="AW15" s="255">
        <f t="shared" si="36"/>
        <v>0</v>
      </c>
      <c r="AX15" s="266">
        <f>IF(OR(AI15="",AL15=""),"",INDEX($AL$12:$AL$17,MATCH(AR15,$AQ$12:$AQ$17,0)))</f>
        <v>0</v>
      </c>
      <c r="AY15" s="255">
        <f>IF(OR(AI15="",AM15=""),"",INDEX($AM$12:$AM$17,MATCH(AR15,$AQ$12:$AQ$17,0)))</f>
        <v>0</v>
      </c>
      <c r="AZ15" s="367">
        <f>IF(OR(AI15="",AO15=""),"",INDEX($AO$12:$AO$16,MATCH(AR15,$AQ$12:$AQ$16,0)))</f>
        <v>0</v>
      </c>
      <c r="BA15" s="246"/>
      <c r="BB15" s="256" t="str">
        <f>+I15</f>
        <v/>
      </c>
      <c r="BC15" s="257">
        <f t="shared" si="37"/>
        <v>0</v>
      </c>
      <c r="BD15" s="379">
        <f t="array" ref="BD15">IF(OR(I14:I15="OFFICE"),0,IF(J15&gt;J14,1,0))</f>
        <v>0</v>
      </c>
      <c r="BE15" s="382">
        <f t="array" ref="BE15">IF(OR(R14:R15="OFFICE"),0,IF(S15&gt;S14,1,0))</f>
        <v>0</v>
      </c>
      <c r="BF15" s="383">
        <f>IF(OR(AA14:AA15="OFFICE"),0,IF(AB15&gt;AB14,1,0))</f>
        <v>0</v>
      </c>
    </row>
    <row r="16" spans="1:58" s="18" customFormat="1" ht="21.95" customHeight="1" thickBot="1">
      <c r="A16" s="323">
        <v>10</v>
      </c>
      <c r="B16" s="392"/>
      <c r="C16" s="395"/>
      <c r="D16" s="14"/>
      <c r="F16" s="417"/>
      <c r="G16" s="422">
        <v>10</v>
      </c>
      <c r="H16" s="424"/>
      <c r="I16" s="20" t="str">
        <f>IF(ISNA(MATCH(G16,$D$7:$D$30,0)),"",INDEX($B$7:$B$30,MATCH(G16,$D$7:$D$30,0)))</f>
        <v/>
      </c>
      <c r="J16" s="7"/>
      <c r="K16" s="224">
        <f>IF(J16&gt;J17,2,0)</f>
        <v>0</v>
      </c>
      <c r="L16" s="224">
        <f t="shared" si="25"/>
        <v>0</v>
      </c>
      <c r="M16" s="224">
        <f>+J17</f>
        <v>0</v>
      </c>
      <c r="N16" s="224">
        <f t="shared" ref="N16" si="44">J16-J17</f>
        <v>0</v>
      </c>
      <c r="O16" s="225">
        <v>0</v>
      </c>
      <c r="P16" s="11"/>
      <c r="Q16" s="426"/>
      <c r="R16" s="23" t="str">
        <f>+I14</f>
        <v/>
      </c>
      <c r="S16" s="7"/>
      <c r="T16" s="224">
        <f>IF(S16&gt;S17,2,0)</f>
        <v>0</v>
      </c>
      <c r="U16" s="224">
        <f t="shared" si="26"/>
        <v>0</v>
      </c>
      <c r="V16" s="224">
        <f>+S17</f>
        <v>0</v>
      </c>
      <c r="W16" s="224">
        <f t="shared" ref="W16" si="45">S16-S17</f>
        <v>0</v>
      </c>
      <c r="X16" s="225">
        <v>0</v>
      </c>
      <c r="Z16" s="426"/>
      <c r="AA16" s="231" t="str">
        <f>+R14</f>
        <v/>
      </c>
      <c r="AB16" s="7"/>
      <c r="AC16" s="224">
        <f>IF(AB16&gt;AB17,2,0)</f>
        <v>0</v>
      </c>
      <c r="AD16" s="224">
        <f t="shared" si="27"/>
        <v>0</v>
      </c>
      <c r="AE16" s="224">
        <f>+AB17</f>
        <v>0</v>
      </c>
      <c r="AF16" s="224">
        <f t="shared" ref="AF16" si="46">AB16-AB17</f>
        <v>0</v>
      </c>
      <c r="AG16" s="225">
        <v>0</v>
      </c>
      <c r="AH16"/>
      <c r="AI16" s="331" t="str">
        <f t="shared" si="41"/>
        <v xml:space="preserve"> </v>
      </c>
      <c r="AJ16" s="327">
        <f t="shared" si="31"/>
        <v>0</v>
      </c>
      <c r="AK16" s="310">
        <f t="shared" si="32"/>
        <v>0</v>
      </c>
      <c r="AL16" s="315">
        <f t="shared" si="33"/>
        <v>0</v>
      </c>
      <c r="AM16" s="310">
        <f t="shared" si="34"/>
        <v>0</v>
      </c>
      <c r="AN16" s="227"/>
      <c r="AO16" s="236">
        <v>0</v>
      </c>
      <c r="AP16" s="2"/>
      <c r="AQ16" s="34">
        <f t="shared" si="35"/>
        <v>1.00000000016</v>
      </c>
      <c r="AR16" s="35">
        <f>IF(AI16="","",SMALL(AQ$12:AQ$17,ROWS(AJ$12:AJ16)))</f>
        <v>1.00000000016</v>
      </c>
      <c r="AS16" s="224"/>
      <c r="AT16" s="202">
        <f>IF(AR16="","",IF(AND(AV15=AV16,AX15=AX16,AY15=AY16,AW16=AW15,AZ16=AZ15),AT15,$AT$6+4))</f>
        <v>1</v>
      </c>
      <c r="AU16" s="364" t="str">
        <f>IF(OR(AI16="",AJ16=""),"",INDEX($AI$12:$AI$17,MATCH(AR16,$AQ$12:$AQ$17,0)))</f>
        <v xml:space="preserve"> </v>
      </c>
      <c r="AV16" s="258">
        <f>IF(OR(AI16="",AJ16=""),"",INDEX($AJ$12:$AJ$17,MATCH(AR16,$AQ$12:$AQ$17,0)))</f>
        <v>0</v>
      </c>
      <c r="AW16" s="259">
        <f t="shared" si="36"/>
        <v>0</v>
      </c>
      <c r="AX16" s="267">
        <f>IF(OR(AI16="",AL16=""),"",INDEX($AL$12:$AL$17,MATCH(AR16,$AQ$12:$AQ$17,0)))</f>
        <v>0</v>
      </c>
      <c r="AY16" s="259">
        <f>IF(OR(AI16="",AM16=""),"",INDEX($AM$12:$AM$17,MATCH(AR16,$AQ$12:$AQ$17,0)))</f>
        <v>0</v>
      </c>
      <c r="AZ16" s="368">
        <f>IF(OR(AI16="",AO16=""),"",INDEX($AO$12:$AO$16,MATCH(AR16,$AQ$12:$AQ$16,0)))</f>
        <v>0</v>
      </c>
      <c r="BA16" s="246"/>
      <c r="BB16" s="260" t="str">
        <f>+I16</f>
        <v/>
      </c>
      <c r="BC16" s="261">
        <f t="shared" si="37"/>
        <v>0</v>
      </c>
      <c r="BD16" s="384">
        <f t="array" ref="BD16">IF(OR(I16:I17="OFFICE"),0,IF(J16&gt;J17,1,0))</f>
        <v>0</v>
      </c>
      <c r="BE16" s="385">
        <f t="array" ref="BE16">IF(OR(R12:R13="OFFICE"),0,IF(S12&gt;S13,1,0))</f>
        <v>0</v>
      </c>
      <c r="BF16" s="386">
        <f t="array" ref="BF16">IF(OR(AA12:AA13="OFFICE"),0,IF(AB12&gt;AB13,1,0))</f>
        <v>0</v>
      </c>
    </row>
    <row r="17" spans="1:66" s="18" customFormat="1" ht="21.95" customHeight="1" thickBot="1">
      <c r="A17" s="322">
        <v>11</v>
      </c>
      <c r="B17" s="392"/>
      <c r="C17" s="395"/>
      <c r="D17" s="14"/>
      <c r="F17" s="418"/>
      <c r="G17" s="423"/>
      <c r="H17" s="425"/>
      <c r="I17" s="189" t="s">
        <v>85</v>
      </c>
      <c r="J17" s="24"/>
      <c r="K17" s="226">
        <f>IF(J17&gt;J16,2,0)</f>
        <v>0</v>
      </c>
      <c r="L17" s="227">
        <f t="shared" si="25"/>
        <v>0</v>
      </c>
      <c r="M17" s="227">
        <f>+J16</f>
        <v>0</v>
      </c>
      <c r="N17" s="227">
        <f>J17-J16</f>
        <v>0</v>
      </c>
      <c r="O17" s="227"/>
      <c r="P17" s="221"/>
      <c r="Q17" s="425"/>
      <c r="R17" s="189" t="s">
        <v>85</v>
      </c>
      <c r="S17" s="24"/>
      <c r="T17" s="229">
        <v>0</v>
      </c>
      <c r="U17" s="227">
        <f t="shared" si="26"/>
        <v>0</v>
      </c>
      <c r="V17" s="227">
        <f>+S16</f>
        <v>0</v>
      </c>
      <c r="W17" s="227">
        <f t="shared" ref="W17" si="47">S17-S16</f>
        <v>0</v>
      </c>
      <c r="X17" s="227"/>
      <c r="Y17" s="221"/>
      <c r="Z17" s="425"/>
      <c r="AA17" s="189" t="s">
        <v>85</v>
      </c>
      <c r="AB17" s="24"/>
      <c r="AC17" s="229">
        <v>0</v>
      </c>
      <c r="AD17" s="227">
        <f t="shared" si="27"/>
        <v>0</v>
      </c>
      <c r="AE17" s="227">
        <f>+AB16</f>
        <v>0</v>
      </c>
      <c r="AF17" s="227">
        <f t="shared" ref="AF17" si="48">AB17-AB16</f>
        <v>0</v>
      </c>
      <c r="AG17" s="227"/>
      <c r="AH17"/>
      <c r="AI17" s="262"/>
      <c r="AJ17" s="320"/>
      <c r="AK17" s="320">
        <f>SUM(AK12:AK16)</f>
        <v>0</v>
      </c>
      <c r="AL17" s="320">
        <f>SUM(AL12:AL16)</f>
        <v>0</v>
      </c>
      <c r="AM17" s="312">
        <f>SUM(AM12:AM16)</f>
        <v>0</v>
      </c>
      <c r="AN17" s="237"/>
      <c r="AO17" s="238"/>
      <c r="AP17" s="63"/>
      <c r="AQ17" s="34" t="str">
        <f t="shared" si="24"/>
        <v/>
      </c>
      <c r="AR17" s="237"/>
      <c r="AS17" s="237"/>
      <c r="AT17" s="227"/>
      <c r="AU17" s="237"/>
      <c r="AV17" s="262"/>
      <c r="AW17" s="262"/>
      <c r="AX17" s="262"/>
      <c r="AY17" s="262"/>
      <c r="AZ17" s="246"/>
      <c r="BA17" s="246"/>
      <c r="BB17" s="246"/>
      <c r="BC17" s="263">
        <f>SUM(BC12:BC16)</f>
        <v>0</v>
      </c>
      <c r="BD17" s="387">
        <f>SUM(BD12:BD16)</f>
        <v>0</v>
      </c>
      <c r="BE17" s="387">
        <f>SUM(BE12:BE16)</f>
        <v>0</v>
      </c>
      <c r="BF17" s="387">
        <f>SUM(BF12:BF16)</f>
        <v>0</v>
      </c>
    </row>
    <row r="18" spans="1:66" s="18" customFormat="1" ht="21.95" customHeight="1">
      <c r="A18" s="323">
        <v>12</v>
      </c>
      <c r="B18" s="392"/>
      <c r="C18" s="395"/>
      <c r="D18" s="14"/>
      <c r="F18" s="416">
        <v>3</v>
      </c>
      <c r="G18" s="32">
        <v>11</v>
      </c>
      <c r="H18" s="419">
        <v>5</v>
      </c>
      <c r="I18" s="16" t="str">
        <f>IF(ISNA(MATCH(G18,$D$7:$D$30,0)),"",INDEX($B$7:$B$30,MATCH(G18,$D$7:$D$30,0)))</f>
        <v/>
      </c>
      <c r="J18" s="7"/>
      <c r="K18" s="224">
        <f>IF(J18&gt;J19,2,0)</f>
        <v>0</v>
      </c>
      <c r="L18" s="224">
        <f t="shared" si="25"/>
        <v>0</v>
      </c>
      <c r="M18" s="224">
        <f>+J19</f>
        <v>0</v>
      </c>
      <c r="N18" s="224">
        <f>J18-J19</f>
        <v>0</v>
      </c>
      <c r="O18" s="224">
        <f>K18/2</f>
        <v>0</v>
      </c>
      <c r="P18" s="11"/>
      <c r="Q18" s="419">
        <v>3</v>
      </c>
      <c r="R18" s="25" t="str">
        <f>+I22</f>
        <v/>
      </c>
      <c r="S18" s="7"/>
      <c r="T18" s="224">
        <f>IF(S18&gt;S19,2,0)</f>
        <v>0</v>
      </c>
      <c r="U18" s="224">
        <f t="shared" si="26"/>
        <v>0</v>
      </c>
      <c r="V18" s="224">
        <f>+S19</f>
        <v>0</v>
      </c>
      <c r="W18" s="224">
        <f>S18-S19</f>
        <v>0</v>
      </c>
      <c r="X18" s="224">
        <f>T18/2</f>
        <v>0</v>
      </c>
      <c r="Z18" s="419">
        <v>7</v>
      </c>
      <c r="AA18" s="29" t="str">
        <f>+R18</f>
        <v/>
      </c>
      <c r="AB18" s="7"/>
      <c r="AC18" s="224">
        <f>IF(AB18&gt;AB19,2,0)</f>
        <v>0</v>
      </c>
      <c r="AD18" s="224">
        <f t="shared" si="27"/>
        <v>0</v>
      </c>
      <c r="AE18" s="224">
        <f>+AB19</f>
        <v>0</v>
      </c>
      <c r="AF18" s="224">
        <f>AB18-AB19</f>
        <v>0</v>
      </c>
      <c r="AG18" s="224">
        <f>AC18/2</f>
        <v>0</v>
      </c>
      <c r="AH18"/>
      <c r="AI18" s="329" t="str">
        <f>IF(J18&lt;&gt;"",I18," ")</f>
        <v xml:space="preserve"> </v>
      </c>
      <c r="AJ18" s="325">
        <f>SUM(IFERROR(VLOOKUP(AI18,$I$18:$K$23,3,0),0),IFERROR(VLOOKUP(AI18,$R$18:$T$23,3,0),0),IFERROR(VLOOKUP(AI18,$AA$18:$AC$23,3,0),0))</f>
        <v>0</v>
      </c>
      <c r="AK18" s="308">
        <f>SUM(IFERROR(VLOOKUP(AI18,$I$18:$N$23,6,0),0),IFERROR(VLOOKUP(AI18,$R$18:$W$23,6,0),0),IFERROR(VLOOKUP(AI18,$AA$18:$AF$23,6,0),0))</f>
        <v>0</v>
      </c>
      <c r="AL18" s="313">
        <f>SUM(IFERROR(VLOOKUP(AI18,$I$18:$M$23,4,0),0),IFERROR(VLOOKUP(AI18,$R$18:$V$23,4,0),0),IFERROR(VLOOKUP(AI18,$AA$18:$AE$23,4,0),0))</f>
        <v>0</v>
      </c>
      <c r="AM18" s="308">
        <f>SUM(IFERROR(VLOOKUP(AI18,$I$18:$M$23,5,0),0),IFERROR(VLOOKUP(AI18,$R$18:$V$23,5,0),0),IFERROR(VLOOKUP(AI18,$AA$18:$AE$23,5,0),0))</f>
        <v>0</v>
      </c>
      <c r="AN18" s="242"/>
      <c r="AO18" s="240">
        <v>0</v>
      </c>
      <c r="AP18" s="2"/>
      <c r="AQ18" s="34">
        <f>IF(OR(AI18="",AJ18="",AK18="",AL18="",AM18="",AO18=""),"",RANK(AJ18,$AJ$18:$AJ$22)+SUM(-AK18/1000)-(+AL18/10000)-(+AO18/100000)-(-AM18/1000000)+COUNTIF(AI$18:AI$22,"&lt;="&amp;AI18+1)/10000000000+ROW()/100000000000)</f>
        <v>1.00000000018</v>
      </c>
      <c r="AR18" s="62">
        <f>IF(AI18="","",SMALL(AQ$18:AQ$23,ROWS(AJ$18:AJ18)))</f>
        <v>1.00000000018</v>
      </c>
      <c r="AS18" s="224"/>
      <c r="AT18" s="239">
        <f>IF(AR18="","",1)</f>
        <v>1</v>
      </c>
      <c r="AU18" s="374" t="str">
        <f>IF(OR(AI18="",AJ18=""),"",INDEX($AI$18:$AI$23,MATCH(AR18,$AQ$18:$AQ$23,0)))</f>
        <v xml:space="preserve"> </v>
      </c>
      <c r="AV18" s="244">
        <f>IF(OR(AI18="",AJ18=""),"",INDEX($AJ$18:$AJ$23,MATCH(AR18,$AQ$18:$AQ$23,0)))</f>
        <v>0</v>
      </c>
      <c r="AW18" s="264">
        <f>IF(OR(AI18="",AK18=""),"",INDEX($AK$18:$AK$23,MATCH(AR18,$AQ$18:$AQ$23,0)))</f>
        <v>0</v>
      </c>
      <c r="AX18" s="245">
        <f>IF(OR(AI18="",AL18=""),"",INDEX($AL$18:$AL$23,MATCH(AR18,$AQ$18:$AQ$23,0)))</f>
        <v>0</v>
      </c>
      <c r="AY18" s="245">
        <f>IF(OR(AI18="",AM18=""),"",INDEX($AM$18:$AM$23,MATCH(AR18,$AQ$18:$AQ$23,0)))</f>
        <v>0</v>
      </c>
      <c r="AZ18" s="365">
        <f>IF(OR(AI18="",AO18=""),"",INDEX($AO$18:$AO$22,MATCH(AR18,$AQ$18:$AQ$22,0)))</f>
        <v>0</v>
      </c>
      <c r="BA18" s="246"/>
      <c r="BB18" s="247" t="str">
        <f>I18</f>
        <v/>
      </c>
      <c r="BC18" s="248">
        <f>SUM(BD18:BF18)</f>
        <v>0</v>
      </c>
      <c r="BD18" s="376">
        <f t="array" ref="BD18">IF(OR(I18:I19="OFFICE"),0,IF(J18&gt;J19,1,0))</f>
        <v>0</v>
      </c>
      <c r="BE18" s="377">
        <f t="array" ref="BE18">IF(OR(R20:R21="OFFICE"),0,IF(S20&gt;S21,1,0))</f>
        <v>0</v>
      </c>
      <c r="BF18" s="378">
        <f t="array" ref="BF18">IF(OR(AA22:AA23="OFFICE"),0,IF(AB22&gt;AB23,1,0))</f>
        <v>0</v>
      </c>
    </row>
    <row r="19" spans="1:66" s="18" customFormat="1" ht="21.95" customHeight="1" thickBot="1">
      <c r="A19" s="323">
        <v>13</v>
      </c>
      <c r="B19" s="392"/>
      <c r="C19" s="395"/>
      <c r="D19" s="14"/>
      <c r="F19" s="417"/>
      <c r="G19" s="33">
        <v>12</v>
      </c>
      <c r="H19" s="420"/>
      <c r="I19" s="17" t="str">
        <f>IF(ISNA(MATCH(G19,$D$7:$D$30,0)),"",INDEX($B$7:$B$30,MATCH(G19,$D$7:$D$30,0)))</f>
        <v/>
      </c>
      <c r="J19" s="24"/>
      <c r="K19" s="224">
        <f>IF(J19&gt;J18,2,0)</f>
        <v>0</v>
      </c>
      <c r="L19" s="224">
        <f t="shared" si="25"/>
        <v>0</v>
      </c>
      <c r="M19" s="224">
        <f>+J18</f>
        <v>0</v>
      </c>
      <c r="N19" s="224">
        <f>J19-J18</f>
        <v>0</v>
      </c>
      <c r="O19" s="224">
        <f t="shared" ref="O19:O21" si="49">K19/2</f>
        <v>0</v>
      </c>
      <c r="P19" s="11"/>
      <c r="Q19" s="420"/>
      <c r="R19" s="26" t="str">
        <f>+I19</f>
        <v/>
      </c>
      <c r="S19" s="24"/>
      <c r="T19" s="224">
        <f>IF(S19&gt;S18,2,0)</f>
        <v>0</v>
      </c>
      <c r="U19" s="224">
        <f t="shared" si="26"/>
        <v>0</v>
      </c>
      <c r="V19" s="224">
        <f>+S18</f>
        <v>0</v>
      </c>
      <c r="W19" s="224">
        <f>S19-S18</f>
        <v>0</v>
      </c>
      <c r="X19" s="224">
        <f t="shared" ref="X19:X21" si="50">T19/2</f>
        <v>0</v>
      </c>
      <c r="Z19" s="420"/>
      <c r="AA19" s="30" t="str">
        <f>+R22</f>
        <v/>
      </c>
      <c r="AB19" s="24"/>
      <c r="AC19" s="224">
        <f>IF(AB19&gt;AB18,2,0)</f>
        <v>0</v>
      </c>
      <c r="AD19" s="224">
        <f t="shared" si="27"/>
        <v>0</v>
      </c>
      <c r="AE19" s="224">
        <f>+AB18</f>
        <v>0</v>
      </c>
      <c r="AF19" s="224">
        <f>AB19-AB18</f>
        <v>0</v>
      </c>
      <c r="AG19" s="224">
        <f t="shared" ref="AG19:AG21" si="51">AC19/2</f>
        <v>0</v>
      </c>
      <c r="AH19"/>
      <c r="AI19" s="330" t="str">
        <f t="shared" ref="AI19:AI22" si="52">IF(J19&lt;&gt;"",I19," ")</f>
        <v xml:space="preserve"> </v>
      </c>
      <c r="AJ19" s="326">
        <f t="shared" ref="AJ19:AJ22" si="53">SUM(IFERROR(VLOOKUP(AI19,$I$18:$K$23,3,0),0),IFERROR(VLOOKUP(AI19,$R$18:$T$23,3,0),0),IFERROR(VLOOKUP(AI19,$AA$18:$AC$23,3,0),0))</f>
        <v>0</v>
      </c>
      <c r="AK19" s="309">
        <f t="shared" ref="AK19:AK22" si="54">SUM(IFERROR(VLOOKUP(AI19,$I$18:$N$23,6,0),0),IFERROR(VLOOKUP(AI19,$R$18:$W$23,6,0),0),IFERROR(VLOOKUP(AI19,$AA$18:$AF$23,6,0),0))</f>
        <v>0</v>
      </c>
      <c r="AL19" s="314">
        <f t="shared" ref="AL19:AL22" si="55">SUM(IFERROR(VLOOKUP(AI19,$I$18:$M$23,4,0),0),IFERROR(VLOOKUP(AI19,$R$18:$V$23,4,0),0),IFERROR(VLOOKUP(AI19,$AA$18:$AE$23,4,0),0))</f>
        <v>0</v>
      </c>
      <c r="AM19" s="309">
        <f t="shared" ref="AM19:AM22" si="56">SUM(IFERROR(VLOOKUP(AI19,$I$18:$M$23,5,0),0),IFERROR(VLOOKUP(AI19,$R$18:$V$23,5,0),0),IFERROR(VLOOKUP(AI19,$AA$18:$AE$23,5,0),0))</f>
        <v>0</v>
      </c>
      <c r="AN19" s="243"/>
      <c r="AO19" s="235">
        <v>0</v>
      </c>
      <c r="AP19" s="2"/>
      <c r="AQ19" s="34">
        <f t="shared" ref="AQ19:AQ22" si="57">IF(OR(AI19="",AJ19="",AK19="",AL19="",AM19="",AO19=""),"",RANK(AJ19,$AJ$18:$AJ$22)+SUM(-AK19/1000)-(+AL19/10000)-(+AO19/100000)-(-AM19/1000000)+COUNTIF(AI$18:AI$22,"&lt;="&amp;AI19+1)/10000000000+ROW()/100000000000)</f>
        <v>1.00000000019</v>
      </c>
      <c r="AR19" s="35">
        <f>IF(AI19="","",SMALL(AQ$18:AQ$23,ROWS(AJ$18:AJ19)))</f>
        <v>1.00000000019</v>
      </c>
      <c r="AS19" s="224"/>
      <c r="AT19" s="241">
        <f>IF(AR19="","",IF(AND(AV18=AV19,AX18=AX19,AY18=AY19,AW19=AW18,AZ19=AZ18),AT18,$AT$6+1))</f>
        <v>1</v>
      </c>
      <c r="AU19" s="362" t="str">
        <f>IF(OR(AI19="",AJ19=""),"",INDEX($AI$18:$AI$23,MATCH(AR19,$AQ$18:$AQ$23,0)))</f>
        <v xml:space="preserve"> </v>
      </c>
      <c r="AV19" s="249">
        <f>IF(OR(AI19="",AJ19=""),"",INDEX($AJ$18:$AJ$23,MATCH(AR19,$AQ$18:$AQ$23,0)))</f>
        <v>0</v>
      </c>
      <c r="AW19" s="359">
        <f t="shared" ref="AW19:AW22" si="58">IF(OR(AI19="",AK19=""),"",INDEX($AK$18:$AK$23,MATCH(AR19,$AQ$18:$AQ$23,0)))</f>
        <v>0</v>
      </c>
      <c r="AX19" s="250">
        <f>IF(OR(AI19="",AL19=""),"",INDEX($AL$18:$AL$23,MATCH(AR19,$AQ$18:$AQ$23,0)))</f>
        <v>0</v>
      </c>
      <c r="AY19" s="250">
        <f>IF(OR(AI19="",AM19=""),"",INDEX($AM$18:$AM$23,MATCH(AR19,$AQ$18:$AQ$23,0)))</f>
        <v>0</v>
      </c>
      <c r="AZ19" s="366">
        <f t="shared" ref="AZ19:AZ22" si="59">IF(OR(AI19="",AO19=""),"",INDEX($AO$18:$AO$22,MATCH(AR19,$AQ$18:$AQ$22,0)))</f>
        <v>0</v>
      </c>
      <c r="BA19" s="246"/>
      <c r="BB19" s="251" t="str">
        <f>+I19</f>
        <v/>
      </c>
      <c r="BC19" s="252">
        <f t="shared" ref="BC19:BC22" si="60">SUM(BD19:BF19)</f>
        <v>0</v>
      </c>
      <c r="BD19" s="379">
        <f t="array" ref="BD19">IF(OR(I18:I19="OFFICE"),0,IF(J19&gt;J18,1,0))</f>
        <v>0</v>
      </c>
      <c r="BE19" s="380">
        <f>IF(OR(R18:R19="OFFICE"),0,IF(S19&gt;S18,1,0))</f>
        <v>0</v>
      </c>
      <c r="BF19" s="381">
        <f t="array" ref="BF19">IF(OR(AA20:AA21="OFFICE"),0,IF(AB20&gt;AB21,1,0))</f>
        <v>0</v>
      </c>
    </row>
    <row r="20" spans="1:66" s="18" customFormat="1" ht="21.95" customHeight="1">
      <c r="A20" s="323">
        <v>14</v>
      </c>
      <c r="B20" s="392"/>
      <c r="C20" s="395"/>
      <c r="D20" s="14"/>
      <c r="F20" s="417"/>
      <c r="G20" s="33">
        <v>13</v>
      </c>
      <c r="H20" s="419">
        <v>6</v>
      </c>
      <c r="I20" s="16" t="str">
        <f>IF(ISNA(MATCH(G20,$D$7:$D$30,0)),"",INDEX($B$7:$B$30,MATCH(G20,$D$7:$D$30,0)))</f>
        <v/>
      </c>
      <c r="J20" s="7"/>
      <c r="K20" s="224">
        <f>IF(J20&gt;J21,2,0)</f>
        <v>0</v>
      </c>
      <c r="L20" s="224">
        <f t="shared" si="25"/>
        <v>0</v>
      </c>
      <c r="M20" s="224">
        <f>+J21</f>
        <v>0</v>
      </c>
      <c r="N20" s="224">
        <f t="shared" ref="N20" si="61">J20-J21</f>
        <v>0</v>
      </c>
      <c r="O20" s="224">
        <f t="shared" si="49"/>
        <v>0</v>
      </c>
      <c r="P20" s="11"/>
      <c r="Q20" s="419">
        <v>4</v>
      </c>
      <c r="R20" s="27" t="str">
        <f>+I18</f>
        <v/>
      </c>
      <c r="S20" s="7"/>
      <c r="T20" s="224">
        <f>IF(S20&gt;S21,2,0)</f>
        <v>0</v>
      </c>
      <c r="U20" s="224">
        <f t="shared" si="26"/>
        <v>0</v>
      </c>
      <c r="V20" s="224">
        <f>+S21</f>
        <v>0</v>
      </c>
      <c r="W20" s="224">
        <f t="shared" ref="W20" si="62">S20-S21</f>
        <v>0</v>
      </c>
      <c r="X20" s="224">
        <f t="shared" si="50"/>
        <v>0</v>
      </c>
      <c r="Z20" s="419">
        <v>8</v>
      </c>
      <c r="AA20" s="29" t="str">
        <f>+R19</f>
        <v/>
      </c>
      <c r="AB20" s="7"/>
      <c r="AC20" s="224">
        <f>IF(AB20&gt;AB21,2,0)</f>
        <v>0</v>
      </c>
      <c r="AD20" s="224">
        <f t="shared" si="27"/>
        <v>0</v>
      </c>
      <c r="AE20" s="224">
        <f>+AB21</f>
        <v>0</v>
      </c>
      <c r="AF20" s="224">
        <f t="shared" ref="AF20" si="63">AB20-AB21</f>
        <v>0</v>
      </c>
      <c r="AG20" s="224">
        <f t="shared" si="51"/>
        <v>0</v>
      </c>
      <c r="AH20"/>
      <c r="AI20" s="330" t="str">
        <f t="shared" si="52"/>
        <v xml:space="preserve"> </v>
      </c>
      <c r="AJ20" s="326">
        <f t="shared" si="53"/>
        <v>0</v>
      </c>
      <c r="AK20" s="309">
        <f t="shared" si="54"/>
        <v>0</v>
      </c>
      <c r="AL20" s="314">
        <f t="shared" si="55"/>
        <v>0</v>
      </c>
      <c r="AM20" s="309">
        <f t="shared" si="56"/>
        <v>0</v>
      </c>
      <c r="AN20" s="243"/>
      <c r="AO20" s="235">
        <v>0</v>
      </c>
      <c r="AP20" s="2"/>
      <c r="AQ20" s="34">
        <f t="shared" si="57"/>
        <v>1.0000000002</v>
      </c>
      <c r="AR20" s="35">
        <f>IF(AI20="","",SMALL(AQ$18:AQ$23,ROWS(AJ$18:AJ20)))</f>
        <v>1.0000000002</v>
      </c>
      <c r="AS20" s="224"/>
      <c r="AT20" s="241">
        <f>IF(AR20="","",IF(AND(AV19=AV20,AX19=AX20,AY19=AY20,AW20=AW19,AZ20=AZ19),AT19,$AT$6+2))</f>
        <v>1</v>
      </c>
      <c r="AU20" s="362" t="str">
        <f>IF(OR(AI20="",AJ20=""),"",INDEX($AI$18:$AI$23,MATCH(AR20,$AQ$18:$AQ$23,0)))</f>
        <v xml:space="preserve"> </v>
      </c>
      <c r="AV20" s="249">
        <f>IF(OR(AI20="",AJ20=""),"",INDEX($AJ$18:$AJ$23,MATCH(AR20,$AQ$18:$AQ$23,0)))</f>
        <v>0</v>
      </c>
      <c r="AW20" s="359">
        <f t="shared" si="58"/>
        <v>0</v>
      </c>
      <c r="AX20" s="250">
        <f>IF(OR(AI20="",AL20=""),"",INDEX($AL$18:$AL$23,MATCH(AR20,$AQ$18:$AQ$23,0)))</f>
        <v>0</v>
      </c>
      <c r="AY20" s="250">
        <f>IF(OR(AI20="",AM20=""),"",INDEX($AM$18:$AM$23,MATCH(AR20,$AQ$18:$AQ$23,0)))</f>
        <v>0</v>
      </c>
      <c r="AZ20" s="366">
        <f t="shared" si="59"/>
        <v>0</v>
      </c>
      <c r="BA20" s="246"/>
      <c r="BB20" s="251" t="str">
        <f>+I20</f>
        <v/>
      </c>
      <c r="BC20" s="252">
        <f t="shared" si="60"/>
        <v>0</v>
      </c>
      <c r="BD20" s="379">
        <f t="array" ref="BD20">IF(OR(I20:I21="OFFICE"),0,IF(J20&gt;J21,1,0))</f>
        <v>0</v>
      </c>
      <c r="BE20" s="380">
        <f t="array" ref="BE20">IF(OR(R22:R23="OFFICE"),0,IF(S22&gt;S23,1,0))</f>
        <v>0</v>
      </c>
      <c r="BF20" s="381">
        <f t="array" ref="BF20">IF(OR(AA18:AA19="OFFICE"),0,IF(AB19&gt;AB18,1,0))</f>
        <v>0</v>
      </c>
    </row>
    <row r="21" spans="1:66" s="18" customFormat="1" ht="21.95" customHeight="1" thickBot="1">
      <c r="A21" s="323">
        <v>15</v>
      </c>
      <c r="B21" s="394"/>
      <c r="C21" s="393"/>
      <c r="D21" s="14"/>
      <c r="F21" s="417"/>
      <c r="G21" s="33">
        <v>14</v>
      </c>
      <c r="H21" s="420"/>
      <c r="I21" s="17" t="str">
        <f>IF(ISNA(MATCH(G21,$D$7:$D$30,0)),"",INDEX($B$7:$B$30,MATCH(G21,$D$7:$D$30,0)))</f>
        <v/>
      </c>
      <c r="J21" s="22"/>
      <c r="K21" s="224">
        <f>IF(J21&gt;J20,2,0)</f>
        <v>0</v>
      </c>
      <c r="L21" s="224">
        <f t="shared" si="25"/>
        <v>0</v>
      </c>
      <c r="M21" s="224">
        <f>+J20</f>
        <v>0</v>
      </c>
      <c r="N21" s="224">
        <f>J21-J20</f>
        <v>0</v>
      </c>
      <c r="O21" s="224">
        <f t="shared" si="49"/>
        <v>0</v>
      </c>
      <c r="P21" s="11"/>
      <c r="Q21" s="421"/>
      <c r="R21" s="28" t="str">
        <f>+I21</f>
        <v/>
      </c>
      <c r="S21" s="22"/>
      <c r="T21" s="224">
        <f>IF(S21&gt;S20,2,0)</f>
        <v>0</v>
      </c>
      <c r="U21" s="224">
        <f t="shared" si="26"/>
        <v>0</v>
      </c>
      <c r="V21" s="224">
        <f>+S20</f>
        <v>0</v>
      </c>
      <c r="W21" s="224">
        <f t="shared" ref="W21" si="64">S21-S20</f>
        <v>0</v>
      </c>
      <c r="X21" s="224">
        <f t="shared" si="50"/>
        <v>0</v>
      </c>
      <c r="Z21" s="421"/>
      <c r="AA21" s="19" t="str">
        <f>+R21</f>
        <v/>
      </c>
      <c r="AB21" s="22"/>
      <c r="AC21" s="224">
        <f>IF(AB21&gt;AB20,2,0)</f>
        <v>0</v>
      </c>
      <c r="AD21" s="224">
        <f t="shared" si="27"/>
        <v>0</v>
      </c>
      <c r="AE21" s="224">
        <f>+AB20</f>
        <v>0</v>
      </c>
      <c r="AF21" s="224">
        <f t="shared" ref="AF21" si="65">AB21-AB20</f>
        <v>0</v>
      </c>
      <c r="AG21" s="224">
        <f t="shared" si="51"/>
        <v>0</v>
      </c>
      <c r="AH21"/>
      <c r="AI21" s="330" t="str">
        <f t="shared" si="52"/>
        <v xml:space="preserve"> </v>
      </c>
      <c r="AJ21" s="326">
        <f t="shared" si="53"/>
        <v>0</v>
      </c>
      <c r="AK21" s="309">
        <f t="shared" si="54"/>
        <v>0</v>
      </c>
      <c r="AL21" s="314">
        <f t="shared" si="55"/>
        <v>0</v>
      </c>
      <c r="AM21" s="309">
        <f t="shared" si="56"/>
        <v>0</v>
      </c>
      <c r="AN21" s="243"/>
      <c r="AO21" s="235">
        <v>0</v>
      </c>
      <c r="AP21" s="2"/>
      <c r="AQ21" s="34">
        <f t="shared" si="57"/>
        <v>1.00000000021</v>
      </c>
      <c r="AR21" s="35">
        <f>IF(AI21="","",SMALL(AQ$18:AQ$23,ROWS(AJ$18:AJ21)))</f>
        <v>1.00000000021</v>
      </c>
      <c r="AS21" s="224"/>
      <c r="AT21" s="241">
        <f>IF(AR21="","",IF(AND(AV20=AV21,AX20=AX21,AY20=AY21,AW21=AW20,AZ21=AZ20),AT20,$AT$6+3))</f>
        <v>1</v>
      </c>
      <c r="AU21" s="363" t="str">
        <f>IF(OR(AI21="",AJ21=""),"",INDEX($AI$18:$AI$23,MATCH(AR21,$AQ$18:$AQ$23,0)))</f>
        <v xml:space="preserve"> </v>
      </c>
      <c r="AV21" s="254">
        <f>IF(OR(AI21="",AJ21=""),"",INDEX($AJ$18:$AJ$23,MATCH(AR21,$AQ$18:$AQ$23,0)))</f>
        <v>0</v>
      </c>
      <c r="AW21" s="360">
        <f t="shared" si="58"/>
        <v>0</v>
      </c>
      <c r="AX21" s="255">
        <f>IF(OR(AI21="",AL21=""),"",INDEX($AL$18:$AL$23,MATCH(AR21,$AQ$18:$AQ$23,0)))</f>
        <v>0</v>
      </c>
      <c r="AY21" s="255">
        <f>IF(OR(AI21="",AM21=""),"",INDEX($AM$18:$AM$23,MATCH(AR21,$AQ$18:$AQ$23,0)))</f>
        <v>0</v>
      </c>
      <c r="AZ21" s="367">
        <f t="shared" si="59"/>
        <v>0</v>
      </c>
      <c r="BA21" s="246"/>
      <c r="BB21" s="256" t="str">
        <f>+I21</f>
        <v/>
      </c>
      <c r="BC21" s="257">
        <f t="shared" si="60"/>
        <v>0</v>
      </c>
      <c r="BD21" s="379">
        <f t="array" ref="BD21">IF(OR(I20:I21="OFFICE"),0,IF(J21&gt;J20,1,0))</f>
        <v>0</v>
      </c>
      <c r="BE21" s="382">
        <f>IF(OR(R20:R21="OFFICE"),0,IF(S21&gt;S20,1,0))</f>
        <v>0</v>
      </c>
      <c r="BF21" s="383">
        <f t="array" ref="BF21">IF(OR(AA20:AA21="OFFICE"),0,IF(AB21&gt;AB20,1,0))</f>
        <v>0</v>
      </c>
    </row>
    <row r="22" spans="1:66" s="18" customFormat="1" ht="21.95" customHeight="1" thickBot="1">
      <c r="A22" s="322">
        <v>16</v>
      </c>
      <c r="B22" s="394"/>
      <c r="C22" s="393"/>
      <c r="D22" s="14"/>
      <c r="F22" s="417"/>
      <c r="G22" s="422">
        <v>15</v>
      </c>
      <c r="H22" s="424"/>
      <c r="I22" s="20" t="str">
        <f>IF(ISNA(MATCH(G22,$D$7:$D$30,0)),"",INDEX($B$7:$B$30,MATCH(G22,$D$7:$D$30,0)))</f>
        <v/>
      </c>
      <c r="J22" s="7"/>
      <c r="K22" s="224">
        <f>IF(J22&gt;J23,2,0)</f>
        <v>0</v>
      </c>
      <c r="L22" s="224">
        <f t="shared" si="25"/>
        <v>0</v>
      </c>
      <c r="M22" s="224">
        <f>+J23</f>
        <v>0</v>
      </c>
      <c r="N22" s="224">
        <f t="shared" ref="N22" si="66">J22-J23</f>
        <v>0</v>
      </c>
      <c r="O22" s="225">
        <v>0</v>
      </c>
      <c r="P22" s="11"/>
      <c r="Q22" s="426"/>
      <c r="R22" s="23" t="str">
        <f>+I20</f>
        <v/>
      </c>
      <c r="S22" s="7"/>
      <c r="T22" s="224">
        <f>IF(S22&gt;S23,2,0)</f>
        <v>0</v>
      </c>
      <c r="U22" s="224">
        <f t="shared" si="26"/>
        <v>0</v>
      </c>
      <c r="V22" s="224">
        <f>+S23</f>
        <v>0</v>
      </c>
      <c r="W22" s="224">
        <f t="shared" ref="W22" si="67">S22-S23</f>
        <v>0</v>
      </c>
      <c r="X22" s="225">
        <v>0</v>
      </c>
      <c r="Y22" s="61"/>
      <c r="Z22" s="426"/>
      <c r="AA22" s="231" t="str">
        <f>+R20</f>
        <v/>
      </c>
      <c r="AB22" s="7"/>
      <c r="AC22" s="224">
        <f>IF(AB22&gt;AB23,2,0)</f>
        <v>0</v>
      </c>
      <c r="AD22" s="224">
        <f t="shared" si="27"/>
        <v>0</v>
      </c>
      <c r="AE22" s="224">
        <f>+AB23</f>
        <v>0</v>
      </c>
      <c r="AF22" s="224">
        <f t="shared" ref="AF22" si="68">AB22-AB23</f>
        <v>0</v>
      </c>
      <c r="AG22" s="225">
        <v>0</v>
      </c>
      <c r="AH22"/>
      <c r="AI22" s="331" t="str">
        <f t="shared" si="52"/>
        <v xml:space="preserve"> </v>
      </c>
      <c r="AJ22" s="327">
        <f t="shared" si="53"/>
        <v>0</v>
      </c>
      <c r="AK22" s="310">
        <f t="shared" si="54"/>
        <v>0</v>
      </c>
      <c r="AL22" s="315">
        <f t="shared" si="55"/>
        <v>0</v>
      </c>
      <c r="AM22" s="310">
        <f t="shared" si="56"/>
        <v>0</v>
      </c>
      <c r="AN22" s="243"/>
      <c r="AO22" s="236">
        <v>0</v>
      </c>
      <c r="AP22" s="2"/>
      <c r="AQ22" s="34">
        <f t="shared" si="57"/>
        <v>1.00000000022</v>
      </c>
      <c r="AR22" s="35">
        <f>IF(AI22="","",SMALL(AQ$18:AQ$23,ROWS(AJ$18:AJ22)))</f>
        <v>1.00000000022</v>
      </c>
      <c r="AS22" s="224"/>
      <c r="AT22" s="202">
        <f>IF(AR22="","",IF(AND(AV21=AV22,AX21=AX22,AY21=AY22,AW22=AW21,AZ22=AZ21),AT21,$AT$6+4))</f>
        <v>1</v>
      </c>
      <c r="AU22" s="363" t="str">
        <f>IF(OR(AI22="",AJ22=""),"",INDEX($AI$18:$AI$23,MATCH(AR22,$AQ$18:$AQ$23,0)))</f>
        <v xml:space="preserve"> </v>
      </c>
      <c r="AV22" s="258">
        <f>IF(OR(AI22="",AJ22=""),"",INDEX($AJ$18:$AJ$23,MATCH(AR22,$AQ$18:$AQ$23,0)))</f>
        <v>0</v>
      </c>
      <c r="AW22" s="375">
        <f t="shared" si="58"/>
        <v>0</v>
      </c>
      <c r="AX22" s="259">
        <f>IF(OR(AI22="",AL22=""),"",INDEX($AL$18:$AL$23,MATCH(AR22,$AQ$18:$AQ$23,0)))</f>
        <v>0</v>
      </c>
      <c r="AY22" s="259">
        <f>IF(OR(AI22="",AM22=""),"",INDEX($AM$18:$AM$23,MATCH(AR22,$AQ$18:$AQ$23,0)))</f>
        <v>0</v>
      </c>
      <c r="AZ22" s="368">
        <f t="shared" si="59"/>
        <v>0</v>
      </c>
      <c r="BA22" s="246"/>
      <c r="BB22" s="260" t="str">
        <f>+I22</f>
        <v/>
      </c>
      <c r="BC22" s="261">
        <f t="shared" si="60"/>
        <v>0</v>
      </c>
      <c r="BD22" s="384">
        <f t="array" ref="BD22">IF(OR(I22:I23="OFFICE"),0,IF(J22&gt;J23,1,0))</f>
        <v>0</v>
      </c>
      <c r="BE22" s="385">
        <f t="array" ref="BE22">IF(OR(R18:R19="OFFICE"),0,IF(S18&gt;S19,1,0))</f>
        <v>0</v>
      </c>
      <c r="BF22" s="386">
        <f t="array" ref="BF22">IF(OR(AA18:AA19="OFFICE"),0,IF(AB18&gt;AB19,1,0))</f>
        <v>0</v>
      </c>
    </row>
    <row r="23" spans="1:66" s="18" customFormat="1" ht="21.95" customHeight="1" thickBot="1">
      <c r="A23" s="323">
        <v>17</v>
      </c>
      <c r="B23" s="394"/>
      <c r="C23" s="393"/>
      <c r="D23" s="14"/>
      <c r="F23" s="418"/>
      <c r="G23" s="423"/>
      <c r="H23" s="425"/>
      <c r="I23" s="189" t="s">
        <v>85</v>
      </c>
      <c r="J23" s="24"/>
      <c r="K23" s="227">
        <f>IF(J23&gt;J22,2,0)</f>
        <v>0</v>
      </c>
      <c r="L23" s="227">
        <f t="shared" si="25"/>
        <v>0</v>
      </c>
      <c r="M23" s="227">
        <f>+J22</f>
        <v>0</v>
      </c>
      <c r="N23" s="227">
        <f>J23-J22</f>
        <v>0</v>
      </c>
      <c r="O23" s="227"/>
      <c r="P23" s="63"/>
      <c r="Q23" s="425"/>
      <c r="R23" s="189" t="s">
        <v>85</v>
      </c>
      <c r="S23" s="24"/>
      <c r="T23" s="230">
        <v>0</v>
      </c>
      <c r="U23" s="227">
        <f t="shared" si="26"/>
        <v>0</v>
      </c>
      <c r="V23" s="227">
        <f>+S22</f>
        <v>0</v>
      </c>
      <c r="W23" s="227">
        <f t="shared" ref="W23" si="69">S23-S22</f>
        <v>0</v>
      </c>
      <c r="X23" s="227"/>
      <c r="Y23" s="63"/>
      <c r="Z23" s="425"/>
      <c r="AA23" s="189" t="s">
        <v>85</v>
      </c>
      <c r="AB23" s="24"/>
      <c r="AC23" s="230">
        <v>0</v>
      </c>
      <c r="AD23" s="227">
        <f t="shared" si="27"/>
        <v>0</v>
      </c>
      <c r="AE23" s="227">
        <f>+AB22</f>
        <v>0</v>
      </c>
      <c r="AF23" s="227">
        <f t="shared" ref="AF23" si="70">AB23-AB22</f>
        <v>0</v>
      </c>
      <c r="AG23" s="227"/>
      <c r="AH23"/>
      <c r="AI23" s="262"/>
      <c r="AJ23" s="320"/>
      <c r="AK23" s="320">
        <f>SUM(AK18:AK22)</f>
        <v>0</v>
      </c>
      <c r="AL23" s="320">
        <f>SUM(AL18:AL22)</f>
        <v>0</v>
      </c>
      <c r="AM23" s="312">
        <f>SUM(AM18:AM22)</f>
        <v>0</v>
      </c>
      <c r="AN23" s="237"/>
      <c r="AO23" s="238"/>
      <c r="AP23" s="63"/>
      <c r="AQ23" s="34" t="str">
        <f t="shared" si="24"/>
        <v/>
      </c>
      <c r="AR23" s="237"/>
      <c r="AS23" s="237"/>
      <c r="AT23" s="227"/>
      <c r="AU23" s="237"/>
      <c r="AV23" s="262"/>
      <c r="AW23" s="262"/>
      <c r="AX23" s="262"/>
      <c r="AY23" s="262"/>
      <c r="AZ23" s="246"/>
      <c r="BA23" s="246"/>
      <c r="BB23" s="246"/>
      <c r="BC23" s="263">
        <f>SUM(BC18:BC22)</f>
        <v>0</v>
      </c>
      <c r="BD23" s="387">
        <f>SUM(BD18:BD22)</f>
        <v>0</v>
      </c>
      <c r="BE23" s="387">
        <f>SUM(BE18:BE22)</f>
        <v>0</v>
      </c>
      <c r="BF23" s="387">
        <f>SUM(BF18:BF22)</f>
        <v>0</v>
      </c>
    </row>
    <row r="24" spans="1:66" s="18" customFormat="1" ht="21.95" customHeight="1">
      <c r="A24" s="323">
        <v>18</v>
      </c>
      <c r="B24" s="394"/>
      <c r="C24" s="393"/>
      <c r="D24" s="14"/>
      <c r="F24" s="416">
        <v>4</v>
      </c>
      <c r="G24" s="32">
        <v>16</v>
      </c>
      <c r="H24" s="419">
        <v>7</v>
      </c>
      <c r="I24" s="16" t="str">
        <f>IF(ISNA(MATCH(G24,$D$7:$D$30,0)),"",INDEX($B$7:$B$30,MATCH(G24,$D$7:$D$30,0)))</f>
        <v/>
      </c>
      <c r="J24" s="39"/>
      <c r="K24" s="224">
        <f>IF(J24&gt;J25,2,0)</f>
        <v>0</v>
      </c>
      <c r="L24" s="224">
        <f t="shared" si="25"/>
        <v>0</v>
      </c>
      <c r="M24" s="224">
        <f>+J25</f>
        <v>0</v>
      </c>
      <c r="N24" s="224">
        <f>J24-J25</f>
        <v>0</v>
      </c>
      <c r="O24" s="224">
        <f>K24/2</f>
        <v>0</v>
      </c>
      <c r="P24" s="11"/>
      <c r="Q24" s="421">
        <v>5</v>
      </c>
      <c r="R24" s="40" t="str">
        <f>+I28</f>
        <v/>
      </c>
      <c r="S24" s="39"/>
      <c r="T24" s="224">
        <f>IF(S24&gt;S25,2,0)</f>
        <v>0</v>
      </c>
      <c r="U24" s="224">
        <f t="shared" si="26"/>
        <v>0</v>
      </c>
      <c r="V24" s="224">
        <f>+S25</f>
        <v>0</v>
      </c>
      <c r="W24" s="224">
        <f>S24-S25</f>
        <v>0</v>
      </c>
      <c r="X24" s="224">
        <f>T24/2</f>
        <v>0</v>
      </c>
      <c r="Z24" s="421">
        <v>1</v>
      </c>
      <c r="AA24" s="41" t="str">
        <f>+R24</f>
        <v/>
      </c>
      <c r="AB24" s="39"/>
      <c r="AC24" s="224">
        <f>IF(AB24&gt;AB25,2,0)</f>
        <v>0</v>
      </c>
      <c r="AD24" s="224">
        <f t="shared" si="27"/>
        <v>0</v>
      </c>
      <c r="AE24" s="224">
        <f>+AB25</f>
        <v>0</v>
      </c>
      <c r="AF24" s="224">
        <f>AB24-AB25</f>
        <v>0</v>
      </c>
      <c r="AG24" s="224">
        <f>AC24/2</f>
        <v>0</v>
      </c>
      <c r="AH24"/>
      <c r="AI24" s="329" t="str">
        <f>IF(J24&lt;&gt;"",I24," ")</f>
        <v xml:space="preserve"> </v>
      </c>
      <c r="AJ24" s="325">
        <f>SUM(IFERROR(VLOOKUP(AI24,$I$24:$K$29,3,0),0),IFERROR(VLOOKUP(AI24,$R$24:$T$29,3,0),0),IFERROR(VLOOKUP(AI24,$AA$24:$AC$29,3,0),0))</f>
        <v>0</v>
      </c>
      <c r="AK24" s="308">
        <f>SUM(IFERROR(VLOOKUP(AI24,$I$24:$N$29,6,0),0),IFERROR(VLOOKUP(AI24,$R$24:$W$29,6,0),0),IFERROR(VLOOKUP(AI24,$AA$24:$AF$29,6,0),0))</f>
        <v>0</v>
      </c>
      <c r="AL24" s="313">
        <f>SUM(IFERROR(VLOOKUP(AI24,$I$24:$M$29,4,0),0),IFERROR(VLOOKUP(AI24,$R$24:$V$29,4,0),0),IFERROR(VLOOKUP(AI24,$AA$24:$AE$29,4,0),0))</f>
        <v>0</v>
      </c>
      <c r="AM24" s="313">
        <f>SUM(IFERROR(VLOOKUP(AI24,$I$24:$M$29,5,0),0),IFERROR(VLOOKUP(AI24,$R$24:$V$29,5,0),0),IFERROR(VLOOKUP(AI24,$AA$24:$AE$29,5,0),0))</f>
        <v>0</v>
      </c>
      <c r="AN24" s="242"/>
      <c r="AO24" s="240">
        <v>0</v>
      </c>
      <c r="AP24" s="2"/>
      <c r="AQ24" s="34">
        <f>IF(OR(AI24="",AJ24="",AK24="",AL24="",AM24="",AO24=""),"",RANK(AJ24,$AJ$24:$AJ$28)+SUM(-AK24/1000)-(+AL24/10000)-(+AO24/100000)-(-AM24/1000000)+COUNTIF(AI$24:AI$28,"&lt;="&amp;AI24+1)/1000000000+ROW()/10000000000)</f>
        <v>1.0000000024</v>
      </c>
      <c r="AR24" s="62">
        <f>IF(AI24="","",SMALL(AQ$24:AQ$29,ROWS(AJ$24:AJ24)))</f>
        <v>1.0000000024</v>
      </c>
      <c r="AS24" s="224"/>
      <c r="AT24" s="239">
        <f>IF(AR24="","",1)</f>
        <v>1</v>
      </c>
      <c r="AU24" s="361" t="str">
        <f>IF(OR(AI24="",AJ24=""),"",INDEX($AI$24:$AI$29,MATCH(AR24,$AQ$24:$AQ$29,0)))</f>
        <v xml:space="preserve"> </v>
      </c>
      <c r="AV24" s="244">
        <f>IF(OR(AI24="",AJ24=""),"",INDEX($AJ$24:$AJ$29,MATCH(AR24,$AQ$24:$AQ$29,0)))</f>
        <v>0</v>
      </c>
      <c r="AW24" s="245">
        <f>IF(OR(AI24="",AK24=""),"",INDEX($AK$24:$AK$29,MATCH(AR24,$AQ$24:$AQ$29,0)))</f>
        <v>0</v>
      </c>
      <c r="AX24" s="264">
        <f>IF(OR(AI24="",AL24=""),"",INDEX($AL$24:$AL$29,MATCH(AR24,$AQ$24:$AQ$29,0)))</f>
        <v>0</v>
      </c>
      <c r="AY24" s="245">
        <f>IF(OR(AI24="",AM24=""),"",INDEX($AM$24:$AM$29,MATCH(AR24,$AQ$24:$AQ$29,0)))</f>
        <v>0</v>
      </c>
      <c r="AZ24" s="365">
        <f>IF(OR(AI24="",AO24=""),"",INDEX($AO$24:$AO$28,MATCH(AR24,$AQ$24:$AQ$28,0)))</f>
        <v>0</v>
      </c>
      <c r="BA24" s="246"/>
      <c r="BB24" s="247" t="str">
        <f>I24</f>
        <v/>
      </c>
      <c r="BC24" s="248">
        <f>SUM(BD24:BF24)</f>
        <v>0</v>
      </c>
      <c r="BD24" s="376">
        <f t="array" ref="BD24">IF(OR(I24:I25="OFFICE"),0,IF(J24&gt;J25,1,0))</f>
        <v>0</v>
      </c>
      <c r="BE24" s="377">
        <f t="array" ref="BE24">IF(OR(R26:R27="OFFICE"),0,IF(S26&gt;S27,1,0))</f>
        <v>0</v>
      </c>
      <c r="BF24" s="378">
        <f t="array" ref="BF24">IF(OR(AA28:AA29="OFFICE"),0,IF(AB28&gt;AB29,1,0))</f>
        <v>0</v>
      </c>
    </row>
    <row r="25" spans="1:66" s="18" customFormat="1" ht="21.95" customHeight="1" thickBot="1">
      <c r="A25" s="323">
        <v>19</v>
      </c>
      <c r="B25" s="394"/>
      <c r="C25" s="393"/>
      <c r="D25" s="14"/>
      <c r="F25" s="417"/>
      <c r="G25" s="33">
        <v>17</v>
      </c>
      <c r="H25" s="420"/>
      <c r="I25" s="17" t="str">
        <f>IF(ISNA(MATCH(G25,$D$7:$D$30,0)),"",INDEX($B$7:$B$30,MATCH(G25,$D$7:$D$30,0)))</f>
        <v/>
      </c>
      <c r="J25" s="24"/>
      <c r="K25" s="224">
        <f>IF(J25&gt;J24,2,0)</f>
        <v>0</v>
      </c>
      <c r="L25" s="224">
        <f t="shared" si="25"/>
        <v>0</v>
      </c>
      <c r="M25" s="224">
        <f>+J24</f>
        <v>0</v>
      </c>
      <c r="N25" s="224">
        <f>J25-J24</f>
        <v>0</v>
      </c>
      <c r="O25" s="224">
        <f t="shared" ref="O25:O27" si="71">K25/2</f>
        <v>0</v>
      </c>
      <c r="P25" s="11"/>
      <c r="Q25" s="420"/>
      <c r="R25" s="26" t="str">
        <f>+I25</f>
        <v/>
      </c>
      <c r="S25" s="24"/>
      <c r="T25" s="224">
        <f>IF(S25&gt;S24,2,0)</f>
        <v>0</v>
      </c>
      <c r="U25" s="224">
        <f t="shared" si="26"/>
        <v>0</v>
      </c>
      <c r="V25" s="224">
        <f>+S24</f>
        <v>0</v>
      </c>
      <c r="W25" s="224">
        <f>S25-S24</f>
        <v>0</v>
      </c>
      <c r="X25" s="224">
        <f t="shared" ref="X25:X27" si="72">T25/2</f>
        <v>0</v>
      </c>
      <c r="Z25" s="420"/>
      <c r="AA25" s="30" t="str">
        <f>+R28</f>
        <v/>
      </c>
      <c r="AB25" s="24"/>
      <c r="AC25" s="224">
        <f>IF(AB25&gt;AB24,2,0)</f>
        <v>0</v>
      </c>
      <c r="AD25" s="224">
        <f t="shared" si="27"/>
        <v>0</v>
      </c>
      <c r="AE25" s="224">
        <f>+AB24</f>
        <v>0</v>
      </c>
      <c r="AF25" s="224">
        <f>AB25-AB24</f>
        <v>0</v>
      </c>
      <c r="AG25" s="224">
        <f t="shared" ref="AG25:AG27" si="73">AC25/2</f>
        <v>0</v>
      </c>
      <c r="AH25"/>
      <c r="AI25" s="330" t="str">
        <f t="shared" ref="AI25:AI28" si="74">IF(J25&lt;&gt;"",I25," ")</f>
        <v xml:space="preserve"> </v>
      </c>
      <c r="AJ25" s="326">
        <f t="shared" ref="AJ25:AJ28" si="75">SUM(IFERROR(VLOOKUP(AI25,$I$24:$K$29,3,0),0),IFERROR(VLOOKUP(AI25,$R$24:$T$29,3,0),0),IFERROR(VLOOKUP(AI25,$AA$24:$AC$29,3,0),0))</f>
        <v>0</v>
      </c>
      <c r="AK25" s="309">
        <f t="shared" ref="AK25:AK28" si="76">SUM(IFERROR(VLOOKUP(AI25,$I$24:$N$29,6,0),0),IFERROR(VLOOKUP(AI25,$R$24:$W$29,6,0),0),IFERROR(VLOOKUP(AI25,$AA$24:$AF$29,6,0),0))</f>
        <v>0</v>
      </c>
      <c r="AL25" s="314">
        <f t="shared" ref="AL25:AL28" si="77">SUM(IFERROR(VLOOKUP(AI25,$I$24:$M$29,4,0),0),IFERROR(VLOOKUP(AI25,$R$24:$V$29,4,0),0),IFERROR(VLOOKUP(AI25,$AA$24:$AE$29,4,0),0))</f>
        <v>0</v>
      </c>
      <c r="AM25" s="314">
        <f t="shared" ref="AM25:AM28" si="78">SUM(IFERROR(VLOOKUP(AI25,$I$24:$M$29,5,0),0),IFERROR(VLOOKUP(AI25,$R$24:$V$29,5,0),0),IFERROR(VLOOKUP(AI25,$AA$24:$AE$29,5,0),0))</f>
        <v>0</v>
      </c>
      <c r="AN25" s="243"/>
      <c r="AO25" s="235">
        <v>0</v>
      </c>
      <c r="AP25" s="2"/>
      <c r="AQ25" s="34">
        <f t="shared" ref="AQ25:AQ28" si="79">IF(OR(AI25="",AJ25="",AK25="",AL25="",AM25="",AO25=""),"",RANK(AJ25,$AJ$24:$AJ$28)+SUM(-AK25/1000)-(+AL25/10000)-(+AO25/100000)-(-AM25/1000000)+COUNTIF(AI$24:AI$28,"&lt;="&amp;AI25+1)/1000000000+ROW()/10000000000)</f>
        <v>1.0000000025</v>
      </c>
      <c r="AR25" s="35">
        <f>IF(AI25="","",SMALL(AQ$24:AQ$29,ROWS(AJ$24:AJ25)))</f>
        <v>1.0000000025</v>
      </c>
      <c r="AS25" s="224"/>
      <c r="AT25" s="241">
        <f>IF(AR25="","",IF(AND(AV24=AV25,AX24=AX25,AY24=AY25,AW25=AW24,AZ25=AZ24),AT24,$AT$6+1))</f>
        <v>1</v>
      </c>
      <c r="AU25" s="362" t="str">
        <f>IF(OR(AI25="",AJ25=""),"",INDEX($AI$24:$AI$29,MATCH(AR25,$AQ$24:$AQ$29,0)))</f>
        <v xml:space="preserve"> </v>
      </c>
      <c r="AV25" s="249">
        <f>IF(OR(AI25="",AJ25=""),"",INDEX($AJ$24:$AJ$29,MATCH(AR25,$AQ$24:$AQ$29,0)))</f>
        <v>0</v>
      </c>
      <c r="AW25" s="250">
        <f t="shared" ref="AW25:AW28" si="80">IF(OR(AI25="",AK25=""),"",INDEX($AK$24:$AK$29,MATCH(AR25,$AQ$24:$AQ$29,0)))</f>
        <v>0</v>
      </c>
      <c r="AX25" s="265">
        <f>IF(OR(AI25="",AL25=""),"",INDEX($AL$24:$AL$29,MATCH(AR25,$AQ$24:$AQ$29,0)))</f>
        <v>0</v>
      </c>
      <c r="AY25" s="250">
        <f>IF(OR(AI25="",AM25=""),"",INDEX($AM$24:$AM$29,MATCH(AR25,$AQ$24:$AQ$29,0)))</f>
        <v>0</v>
      </c>
      <c r="AZ25" s="366">
        <f>IF(OR(AI25="",AO25=""),"",INDEX($AO$24:$AO$28,MATCH(AR25,$AQ$24:$AQ$28,0)))</f>
        <v>0</v>
      </c>
      <c r="BA25" s="246"/>
      <c r="BB25" s="251" t="str">
        <f>+I25</f>
        <v/>
      </c>
      <c r="BC25" s="252">
        <f t="shared" ref="BC25:BC28" si="81">SUM(BD25:BF25)</f>
        <v>0</v>
      </c>
      <c r="BD25" s="379">
        <f t="array" ref="BD25">IF(OR(I24:I25="OFFICE"),0,IF(J25&gt;J24,1,0))</f>
        <v>0</v>
      </c>
      <c r="BE25" s="380">
        <f>IF(OR(R24:R25="OFFICE"),0,IF(S25&gt;S24,1,0))</f>
        <v>0</v>
      </c>
      <c r="BF25" s="381">
        <f t="array" ref="BF25">IF(OR(AA26:AA27="OFFICE"),0,IF(AB26&gt;AB27,1,0))</f>
        <v>0</v>
      </c>
    </row>
    <row r="26" spans="1:66" s="18" customFormat="1" ht="21.95" customHeight="1" thickBot="1">
      <c r="A26" s="324">
        <v>20</v>
      </c>
      <c r="B26" s="396"/>
      <c r="C26" s="397"/>
      <c r="D26" s="15"/>
      <c r="F26" s="417"/>
      <c r="G26" s="33">
        <v>18</v>
      </c>
      <c r="H26" s="419">
        <v>8</v>
      </c>
      <c r="I26" s="16" t="str">
        <f>IF(ISNA(MATCH(G26,$D$7:$D$30,0)),"",INDEX($B$7:$B$30,MATCH(G26,$D$7:$D$30,0)))</f>
        <v/>
      </c>
      <c r="J26" s="7"/>
      <c r="K26" s="224">
        <f>IF(J26&gt;J27,2,0)</f>
        <v>0</v>
      </c>
      <c r="L26" s="224">
        <f t="shared" si="25"/>
        <v>0</v>
      </c>
      <c r="M26" s="224">
        <f>+J27</f>
        <v>0</v>
      </c>
      <c r="N26" s="224">
        <f t="shared" ref="N26" si="82">J26-J27</f>
        <v>0</v>
      </c>
      <c r="O26" s="224">
        <f t="shared" si="71"/>
        <v>0</v>
      </c>
      <c r="P26" s="11"/>
      <c r="Q26" s="419">
        <v>6</v>
      </c>
      <c r="R26" s="27" t="str">
        <f>+I24</f>
        <v/>
      </c>
      <c r="S26" s="7"/>
      <c r="T26" s="224">
        <f>IF(S26&gt;S27,2,0)</f>
        <v>0</v>
      </c>
      <c r="U26" s="224">
        <f t="shared" si="26"/>
        <v>0</v>
      </c>
      <c r="V26" s="224">
        <f>+S27</f>
        <v>0</v>
      </c>
      <c r="W26" s="224">
        <f t="shared" ref="W26" si="83">S26-S27</f>
        <v>0</v>
      </c>
      <c r="X26" s="224">
        <f t="shared" si="72"/>
        <v>0</v>
      </c>
      <c r="Z26" s="419">
        <v>2</v>
      </c>
      <c r="AA26" s="29" t="str">
        <f>+R25</f>
        <v/>
      </c>
      <c r="AB26" s="7"/>
      <c r="AC26" s="224">
        <f>IF(AB26&gt;AB27,2,0)</f>
        <v>0</v>
      </c>
      <c r="AD26" s="224">
        <f t="shared" si="27"/>
        <v>0</v>
      </c>
      <c r="AE26" s="224">
        <f>+AB27</f>
        <v>0</v>
      </c>
      <c r="AF26" s="224">
        <f t="shared" ref="AF26" si="84">AB26-AB27</f>
        <v>0</v>
      </c>
      <c r="AG26" s="224">
        <f t="shared" si="73"/>
        <v>0</v>
      </c>
      <c r="AH26"/>
      <c r="AI26" s="330" t="str">
        <f t="shared" si="74"/>
        <v xml:space="preserve"> </v>
      </c>
      <c r="AJ26" s="326">
        <f t="shared" si="75"/>
        <v>0</v>
      </c>
      <c r="AK26" s="309">
        <f t="shared" si="76"/>
        <v>0</v>
      </c>
      <c r="AL26" s="314">
        <f t="shared" si="77"/>
        <v>0</v>
      </c>
      <c r="AM26" s="314">
        <f t="shared" si="78"/>
        <v>0</v>
      </c>
      <c r="AN26" s="243"/>
      <c r="AO26" s="235">
        <v>0</v>
      </c>
      <c r="AP26" s="2"/>
      <c r="AQ26" s="34">
        <f t="shared" si="79"/>
        <v>1.0000000026</v>
      </c>
      <c r="AR26" s="35">
        <f>IF(AI26="","",SMALL(AQ$24:AQ$29,ROWS(AJ$24:AJ26)))</f>
        <v>1.0000000026</v>
      </c>
      <c r="AS26" s="224"/>
      <c r="AT26" s="241">
        <f>IF(AR26="","",IF(AND(AV25=AV26,AX25=AX26,AY25=AY26,AW26=AW25,AZ26=AZ25),AT25,$AT$6+2))</f>
        <v>1</v>
      </c>
      <c r="AU26" s="362" t="str">
        <f>IF(OR(AI26="",AJ26=""),"",INDEX($AI$24:$AI$29,MATCH(AR26,$AQ$24:$AQ$29,0)))</f>
        <v xml:space="preserve"> </v>
      </c>
      <c r="AV26" s="249">
        <f>IF(OR(AI26="",AJ26=""),"",INDEX($AJ$24:$AJ$29,MATCH(AR26,$AQ$24:$AQ$29,0)))</f>
        <v>0</v>
      </c>
      <c r="AW26" s="250">
        <f t="shared" si="80"/>
        <v>0</v>
      </c>
      <c r="AX26" s="265">
        <f>IF(OR(AI26="",AL26=""),"",INDEX($AL$24:$AL$29,MATCH(AR26,$AQ$24:$AQ$29,0)))</f>
        <v>0</v>
      </c>
      <c r="AY26" s="250">
        <f>IF(OR(AI26="",AM26=""),"",INDEX($AM$24:$AM$29,MATCH(AR26,$AQ$24:$AQ$29,0)))</f>
        <v>0</v>
      </c>
      <c r="AZ26" s="366">
        <f>IF(OR(AI26="",AO26=""),"",INDEX($AO$24:$AO$28,MATCH(AR26,$AQ$24:$AQ$28,0)))</f>
        <v>0</v>
      </c>
      <c r="BA26" s="246"/>
      <c r="BB26" s="251" t="str">
        <f>+I26</f>
        <v/>
      </c>
      <c r="BC26" s="252">
        <f t="shared" si="81"/>
        <v>0</v>
      </c>
      <c r="BD26" s="379">
        <f t="array" ref="BD26">IF(OR(I26:I27="OFFICE"),0,IF(J26&gt;J27,1,0))</f>
        <v>0</v>
      </c>
      <c r="BE26" s="380">
        <f t="array" ref="BE26">IF(OR(R28:R29="OFFICE"),0,IF(S28&gt;S29,1,0))</f>
        <v>0</v>
      </c>
      <c r="BF26" s="381">
        <f t="array" ref="BF26">IF(OR(AA24:AA25="OFFICE"),0,IF(AB25&gt;AB24,1,0))</f>
        <v>0</v>
      </c>
    </row>
    <row r="27" spans="1:66" s="18" customFormat="1" ht="21.95" customHeight="1" thickBot="1">
      <c r="B27"/>
      <c r="C27"/>
      <c r="F27" s="417"/>
      <c r="G27" s="33">
        <v>19</v>
      </c>
      <c r="H27" s="420"/>
      <c r="I27" s="17" t="str">
        <f>IF(ISNA(MATCH(G27,$D$7:$D$30,0)),"",INDEX($B$7:$B$30,MATCH(G27,$D$7:$D$30,0)))</f>
        <v/>
      </c>
      <c r="J27" s="22"/>
      <c r="K27" s="224">
        <f>IF(J27&gt;J26,2,0)</f>
        <v>0</v>
      </c>
      <c r="L27" s="224">
        <f t="shared" si="25"/>
        <v>0</v>
      </c>
      <c r="M27" s="224">
        <f>+J26</f>
        <v>0</v>
      </c>
      <c r="N27" s="224">
        <f>J27-J26</f>
        <v>0</v>
      </c>
      <c r="O27" s="224">
        <f t="shared" si="71"/>
        <v>0</v>
      </c>
      <c r="P27" s="11"/>
      <c r="Q27" s="421"/>
      <c r="R27" s="28" t="str">
        <f>+I27</f>
        <v/>
      </c>
      <c r="S27" s="22"/>
      <c r="T27" s="224">
        <f>IF(S27&gt;S26,2,0)</f>
        <v>0</v>
      </c>
      <c r="U27" s="224">
        <f t="shared" si="26"/>
        <v>0</v>
      </c>
      <c r="V27" s="224">
        <f>+S26</f>
        <v>0</v>
      </c>
      <c r="W27" s="224">
        <f t="shared" ref="W27" si="85">S27-S26</f>
        <v>0</v>
      </c>
      <c r="X27" s="224">
        <f t="shared" si="72"/>
        <v>0</v>
      </c>
      <c r="Z27" s="421"/>
      <c r="AA27" s="19" t="str">
        <f>+R27</f>
        <v/>
      </c>
      <c r="AB27" s="22"/>
      <c r="AC27" s="224">
        <f>IF(AB27&gt;AB26,2,0)</f>
        <v>0</v>
      </c>
      <c r="AD27" s="224">
        <f t="shared" si="27"/>
        <v>0</v>
      </c>
      <c r="AE27" s="224">
        <f>+AB26</f>
        <v>0</v>
      </c>
      <c r="AF27" s="224">
        <f t="shared" ref="AF27" si="86">AB27-AB26</f>
        <v>0</v>
      </c>
      <c r="AG27" s="224">
        <f t="shared" si="73"/>
        <v>0</v>
      </c>
      <c r="AH27"/>
      <c r="AI27" s="330" t="str">
        <f t="shared" si="74"/>
        <v xml:space="preserve"> </v>
      </c>
      <c r="AJ27" s="326">
        <f t="shared" si="75"/>
        <v>0</v>
      </c>
      <c r="AK27" s="309">
        <f t="shared" si="76"/>
        <v>0</v>
      </c>
      <c r="AL27" s="314">
        <f t="shared" si="77"/>
        <v>0</v>
      </c>
      <c r="AM27" s="314">
        <f t="shared" si="78"/>
        <v>0</v>
      </c>
      <c r="AN27" s="243"/>
      <c r="AO27" s="235">
        <v>0</v>
      </c>
      <c r="AP27" s="2"/>
      <c r="AQ27" s="34">
        <f t="shared" si="79"/>
        <v>1.0000000027</v>
      </c>
      <c r="AR27" s="35">
        <f>IF(AI27="","",SMALL(AQ$24:AQ$29,ROWS(AJ$24:AJ27)))</f>
        <v>1.0000000027</v>
      </c>
      <c r="AS27" s="224"/>
      <c r="AT27" s="241">
        <f>IF(AR27="","",IF(AND(AV26=AV27,AX26=AX27,AY26=AY27,AW27=AW26,AZ27=AZ26),AT26,$AT$6+3))</f>
        <v>1</v>
      </c>
      <c r="AU27" s="363" t="str">
        <f>IF(OR(AI27="",AJ27=""),"",INDEX($AI$24:$AI$29,MATCH(AR27,$AQ$24:$AQ$29,0)))</f>
        <v xml:space="preserve"> </v>
      </c>
      <c r="AV27" s="254">
        <f>IF(OR(AI27="",AJ27=""),"",INDEX($AJ$24:$AJ$29,MATCH(AR27,$AQ$24:$AQ$29,0)))</f>
        <v>0</v>
      </c>
      <c r="AW27" s="255">
        <f t="shared" si="80"/>
        <v>0</v>
      </c>
      <c r="AX27" s="266">
        <f>IF(OR(AI27="",AL27=""),"",INDEX($AL$24:$AL$29,MATCH(AR27,$AQ$24:$AQ$29,0)))</f>
        <v>0</v>
      </c>
      <c r="AY27" s="255">
        <f>IF(OR(AI27="",AM27=""),"",INDEX($AM$24:$AM$29,MATCH(AR27,$AQ$24:$AQ$29,0)))</f>
        <v>0</v>
      </c>
      <c r="AZ27" s="367">
        <f>IF(OR(AI27="",AO27=""),"",INDEX($AO$24:$AO$28,MATCH(AR27,$AQ$24:$AQ$28,0)))</f>
        <v>0</v>
      </c>
      <c r="BA27" s="246"/>
      <c r="BB27" s="256" t="str">
        <f>+I27</f>
        <v/>
      </c>
      <c r="BC27" s="257">
        <f t="shared" si="81"/>
        <v>0</v>
      </c>
      <c r="BD27" s="379">
        <f t="array" ref="BD27">IF(OR(I26:I27="OFFICE"),0,IF(J27&gt;J26,1,0))</f>
        <v>0</v>
      </c>
      <c r="BE27" s="382">
        <f t="array" ref="BE27">IF(OR(R26:R27="OFFICE"),0,IF(S27&gt;S26,1,0))</f>
        <v>0</v>
      </c>
      <c r="BF27" s="383">
        <f>IF(OR(AA26:AA27="OFFICE"),0,IF(AB27&gt;AB26,1,0))</f>
        <v>0</v>
      </c>
    </row>
    <row r="28" spans="1:66" s="18" customFormat="1" ht="23.25" customHeight="1" thickBot="1">
      <c r="F28" s="417"/>
      <c r="G28" s="422">
        <v>20</v>
      </c>
      <c r="H28" s="424"/>
      <c r="I28" s="20" t="str">
        <f>IF(ISNA(MATCH(G28,$D$7:$D$30,0)),"",INDEX($B$7:$B$30,MATCH(G28,$D$7:$D$30,0)))</f>
        <v/>
      </c>
      <c r="J28" s="7"/>
      <c r="K28" s="228">
        <f>IF(J28&gt;J29,2,0)</f>
        <v>0</v>
      </c>
      <c r="L28" s="224">
        <f t="shared" si="25"/>
        <v>0</v>
      </c>
      <c r="M28" s="224">
        <f>+J29</f>
        <v>0</v>
      </c>
      <c r="N28" s="224">
        <f t="shared" ref="N28" si="87">J28-J29</f>
        <v>0</v>
      </c>
      <c r="O28" s="225">
        <v>0</v>
      </c>
      <c r="P28" s="11"/>
      <c r="Q28" s="426"/>
      <c r="R28" s="23" t="str">
        <f>+I26</f>
        <v/>
      </c>
      <c r="S28" s="7"/>
      <c r="T28" s="224">
        <f>IF(S28&gt;S29,2,0)</f>
        <v>0</v>
      </c>
      <c r="U28" s="224">
        <f t="shared" si="26"/>
        <v>0</v>
      </c>
      <c r="V28" s="224">
        <f>+S29</f>
        <v>0</v>
      </c>
      <c r="W28" s="224">
        <f t="shared" ref="W28" si="88">S28-S29</f>
        <v>0</v>
      </c>
      <c r="X28" s="225">
        <v>0</v>
      </c>
      <c r="Y28" s="61"/>
      <c r="Z28" s="426"/>
      <c r="AA28" s="231" t="str">
        <f>+R26</f>
        <v/>
      </c>
      <c r="AB28" s="7"/>
      <c r="AC28" s="224">
        <f>IF(AB28&gt;AB29,2,0)</f>
        <v>0</v>
      </c>
      <c r="AD28" s="224">
        <f t="shared" si="27"/>
        <v>0</v>
      </c>
      <c r="AE28" s="224">
        <f>+AB29</f>
        <v>0</v>
      </c>
      <c r="AF28" s="224">
        <f t="shared" ref="AF28" si="89">AB28-AB29</f>
        <v>0</v>
      </c>
      <c r="AG28" s="225">
        <v>0</v>
      </c>
      <c r="AH28"/>
      <c r="AI28" s="331" t="str">
        <f t="shared" si="74"/>
        <v xml:space="preserve"> </v>
      </c>
      <c r="AJ28" s="327">
        <f t="shared" si="75"/>
        <v>0</v>
      </c>
      <c r="AK28" s="310">
        <f t="shared" si="76"/>
        <v>0</v>
      </c>
      <c r="AL28" s="315">
        <f t="shared" si="77"/>
        <v>0</v>
      </c>
      <c r="AM28" s="315">
        <f t="shared" si="78"/>
        <v>0</v>
      </c>
      <c r="AN28" s="243"/>
      <c r="AO28" s="236">
        <v>0</v>
      </c>
      <c r="AP28" s="2"/>
      <c r="AQ28" s="34">
        <f t="shared" si="79"/>
        <v>1.0000000028</v>
      </c>
      <c r="AR28" s="35">
        <f>IF(AI28="","",SMALL(AQ$24:AQ$29,ROWS(AJ$24:AJ28)))</f>
        <v>1.0000000028</v>
      </c>
      <c r="AS28" s="224"/>
      <c r="AT28" s="202">
        <f>IF(AR28="","",IF(AND(AV27=AV28,AX27=AX28,AY27=AY28,AW28=AW27,AZ28=AZ27),AT27,$AT$6+4))</f>
        <v>1</v>
      </c>
      <c r="AU28" s="364" t="str">
        <f>IF(OR(AI28="",AJ28=""),"",INDEX($AI$24:$AI$29,MATCH(AR28,$AQ$24:$AQ$29,0)))</f>
        <v xml:space="preserve"> </v>
      </c>
      <c r="AV28" s="258">
        <f>IF(OR(AI28="",AJ28=""),"",INDEX($AJ$24:$AJ$29,MATCH(AR28,$AQ$24:$AQ$29,0)))</f>
        <v>0</v>
      </c>
      <c r="AW28" s="259">
        <f t="shared" si="80"/>
        <v>0</v>
      </c>
      <c r="AX28" s="267">
        <f>IF(OR(AI28="",AL28=""),"",INDEX($AL$24:$AL$29,MATCH(AR28,$AQ$24:$AQ$29,0)))</f>
        <v>0</v>
      </c>
      <c r="AY28" s="259">
        <f>IF(OR(AI28="",AM28=""),"",INDEX($AM$24:$AM$29,MATCH(AR28,$AQ$24:$AQ$29,0)))</f>
        <v>0</v>
      </c>
      <c r="AZ28" s="368">
        <f>IF(OR(AI28="",AO28=""),"",INDEX($AO$24:$AO$28,MATCH(AR28,$AQ$24:$AQ$28,0)))</f>
        <v>0</v>
      </c>
      <c r="BA28" s="246"/>
      <c r="BB28" s="260" t="str">
        <f>+I28</f>
        <v/>
      </c>
      <c r="BC28" s="261">
        <f t="shared" si="81"/>
        <v>0</v>
      </c>
      <c r="BD28" s="384">
        <f t="array" ref="BD28">IF(OR(I28:I29="OFFICE"),0,IF(J28&gt;J29,1,0))</f>
        <v>0</v>
      </c>
      <c r="BE28" s="385">
        <f t="array" ref="BE28">IF(OR(R24:R25="OFFICE"),0,IF(S24&gt;S25,1,0))</f>
        <v>0</v>
      </c>
      <c r="BF28" s="386">
        <f t="array" ref="BF28">IF(OR(AA24:AA25="OFFICE"),0,IF(AB24&gt;AB25,1,0))</f>
        <v>0</v>
      </c>
    </row>
    <row r="29" spans="1:66" s="18" customFormat="1" ht="23.25" customHeight="1" thickBot="1">
      <c r="F29" s="418"/>
      <c r="G29" s="423"/>
      <c r="H29" s="425"/>
      <c r="I29" s="189" t="s">
        <v>85</v>
      </c>
      <c r="J29" s="24"/>
      <c r="K29" s="226">
        <f>IF(J29&gt;J28,2,0)</f>
        <v>0</v>
      </c>
      <c r="L29" s="227">
        <f t="shared" si="25"/>
        <v>0</v>
      </c>
      <c r="M29" s="227">
        <f>+J28</f>
        <v>0</v>
      </c>
      <c r="N29" s="227">
        <f>J29-J28</f>
        <v>0</v>
      </c>
      <c r="O29" s="227"/>
      <c r="P29" s="63"/>
      <c r="Q29" s="425"/>
      <c r="R29" s="189" t="s">
        <v>85</v>
      </c>
      <c r="S29" s="24"/>
      <c r="T29" s="230">
        <v>0</v>
      </c>
      <c r="U29" s="227">
        <f t="shared" si="26"/>
        <v>0</v>
      </c>
      <c r="V29" s="227">
        <f>+S28</f>
        <v>0</v>
      </c>
      <c r="W29" s="227">
        <f t="shared" ref="W29" si="90">S29-S28</f>
        <v>0</v>
      </c>
      <c r="X29" s="227"/>
      <c r="Y29" s="63"/>
      <c r="Z29" s="425"/>
      <c r="AA29" s="189" t="s">
        <v>85</v>
      </c>
      <c r="AB29" s="24"/>
      <c r="AC29" s="230">
        <v>0</v>
      </c>
      <c r="AD29" s="227">
        <f t="shared" si="27"/>
        <v>0</v>
      </c>
      <c r="AE29" s="227">
        <f>+AB28</f>
        <v>0</v>
      </c>
      <c r="AF29" s="227">
        <f t="shared" ref="AF29" si="91">AB29-AB28</f>
        <v>0</v>
      </c>
      <c r="AG29" s="227"/>
      <c r="AH29"/>
      <c r="AI29" s="63"/>
      <c r="AJ29" s="222"/>
      <c r="AK29" s="222"/>
      <c r="AL29" s="222"/>
      <c r="AM29" s="222"/>
      <c r="AN29" s="63"/>
      <c r="AO29" s="192"/>
      <c r="AP29" s="63"/>
      <c r="AQ29" s="237"/>
      <c r="AR29" s="237"/>
      <c r="AS29" s="237"/>
      <c r="AT29" s="227"/>
      <c r="AU29" s="237"/>
      <c r="AV29" s="237"/>
      <c r="AW29" s="237"/>
      <c r="AX29" s="237"/>
      <c r="AY29" s="237"/>
      <c r="AZ29" s="246"/>
      <c r="BA29" s="246"/>
      <c r="BB29" s="246"/>
      <c r="BC29" s="268">
        <f>SUM(BC24:BC28)</f>
        <v>0</v>
      </c>
      <c r="BD29" s="268">
        <f>SUM(BD24:BD28)</f>
        <v>0</v>
      </c>
      <c r="BE29" s="268">
        <f>SUM(BE24:BE28)</f>
        <v>0</v>
      </c>
      <c r="BF29" s="268">
        <f>SUM(BF24:BF28)</f>
        <v>0</v>
      </c>
    </row>
    <row r="30" spans="1:66" s="270" customFormat="1" ht="23.25" customHeight="1">
      <c r="J30" s="220"/>
      <c r="N30" s="220"/>
      <c r="S30" s="220"/>
      <c r="W30" s="220"/>
      <c r="AB30" s="220"/>
      <c r="AF30" s="220"/>
      <c r="AH30"/>
      <c r="AJ30" s="272"/>
      <c r="AK30" s="272"/>
      <c r="AL30" s="272"/>
      <c r="AM30" s="272"/>
      <c r="AO30" s="272"/>
      <c r="BC30" s="223"/>
      <c r="BD30" s="223"/>
      <c r="BE30" s="223"/>
      <c r="BF30" s="223"/>
    </row>
    <row r="31" spans="1:66" s="18" customFormat="1" ht="23.25" customHeight="1">
      <c r="AB31" s="271"/>
      <c r="AC31" s="271"/>
      <c r="AD31" s="271"/>
      <c r="AE31" s="271"/>
      <c r="AH31"/>
      <c r="AJ31" s="273"/>
      <c r="AK31" s="273"/>
      <c r="AL31" s="273"/>
      <c r="AM31" s="273"/>
      <c r="AO31" s="191"/>
      <c r="BB31" s="218"/>
      <c r="BC31" s="219">
        <f>SUM(BC11+BC17+BC23+BC29)</f>
        <v>0</v>
      </c>
      <c r="BD31" s="223">
        <f>SUM(BD11+BD17+BD23+BD29)</f>
        <v>0</v>
      </c>
      <c r="BE31" s="223">
        <f>SUM(BE11+BE17+BE23+BE29)</f>
        <v>0</v>
      </c>
      <c r="BF31" s="223">
        <f>SUM(BF11+BF17+BF23+BF29)</f>
        <v>0</v>
      </c>
    </row>
    <row r="32" spans="1:66" s="18" customFormat="1" ht="21" customHeight="1">
      <c r="AH32"/>
      <c r="AI32" s="271"/>
      <c r="AJ32" s="273"/>
      <c r="AK32" s="273"/>
      <c r="AL32" s="273"/>
      <c r="AM32" s="273"/>
      <c r="AR32" s="191"/>
      <c r="AS32" s="191"/>
      <c r="AT32" s="191"/>
      <c r="AU32" s="191"/>
      <c r="AW32" s="191"/>
      <c r="BJ32" s="218"/>
      <c r="BK32" s="218"/>
      <c r="BL32" s="218"/>
      <c r="BM32" s="218"/>
      <c r="BN32" s="218"/>
    </row>
    <row r="33" spans="2:58" s="18" customFormat="1" ht="21.95" customHeight="1">
      <c r="AB33" s="271"/>
      <c r="AC33" s="271"/>
      <c r="AD33" s="271"/>
      <c r="AE33" s="271"/>
      <c r="AH33"/>
      <c r="AJ33" s="191"/>
      <c r="AK33" s="191"/>
      <c r="AL33" s="191"/>
      <c r="AM33" s="191"/>
      <c r="AO33" s="191"/>
      <c r="BB33" s="218"/>
      <c r="BC33" s="223">
        <v>24</v>
      </c>
      <c r="BD33" s="223">
        <v>8</v>
      </c>
      <c r="BE33" s="223">
        <v>8</v>
      </c>
      <c r="BF33" s="223">
        <v>8</v>
      </c>
    </row>
    <row r="34" spans="2:58" s="18" customFormat="1" ht="21.95" customHeight="1">
      <c r="AH34"/>
      <c r="AJ34" s="191"/>
      <c r="AK34" s="191"/>
      <c r="AL34" s="191"/>
      <c r="AM34" s="191"/>
      <c r="AO34" s="191"/>
    </row>
    <row r="35" spans="2:58" s="18" customFormat="1" ht="21.95" customHeight="1">
      <c r="AH35"/>
      <c r="AJ35" s="191"/>
      <c r="AK35" s="191"/>
      <c r="AL35" s="191"/>
      <c r="AM35" s="191"/>
      <c r="AO35" s="191"/>
    </row>
    <row r="36" spans="2:58" s="18" customFormat="1" ht="21.95" customHeight="1">
      <c r="AH36"/>
      <c r="AJ36" s="191"/>
      <c r="AK36" s="191"/>
      <c r="AL36" s="191"/>
      <c r="AM36" s="191"/>
      <c r="AO36" s="191"/>
    </row>
    <row r="37" spans="2:58" s="18" customFormat="1" ht="21.95" customHeight="1">
      <c r="AH37"/>
      <c r="AJ37" s="191"/>
      <c r="AK37" s="191"/>
      <c r="AL37" s="191"/>
      <c r="AM37" s="191"/>
      <c r="AO37" s="191"/>
    </row>
    <row r="38" spans="2:58" s="18" customFormat="1" ht="21.95" customHeight="1">
      <c r="AH38"/>
      <c r="AJ38" s="191"/>
      <c r="AK38" s="191"/>
      <c r="AL38" s="191"/>
      <c r="AM38" s="191"/>
      <c r="AO38" s="191"/>
    </row>
    <row r="39" spans="2:58" s="18" customFormat="1" ht="21.95" customHeight="1">
      <c r="AH39"/>
      <c r="AJ39" s="191"/>
      <c r="AK39" s="191"/>
      <c r="AL39" s="191"/>
      <c r="AM39" s="191"/>
      <c r="AO39" s="191"/>
    </row>
    <row r="40" spans="2:58" s="18" customFormat="1" ht="21.95" customHeight="1">
      <c r="AH40"/>
      <c r="AJ40" s="191"/>
      <c r="AK40" s="191"/>
      <c r="AL40" s="191"/>
      <c r="AM40" s="191"/>
      <c r="AO40" s="191"/>
    </row>
    <row r="41" spans="2:58" s="18" customFormat="1" ht="22.5" customHeight="1">
      <c r="G41" s="1"/>
      <c r="AH41"/>
      <c r="AJ41" s="191"/>
      <c r="AK41" s="191"/>
      <c r="AL41" s="191"/>
      <c r="AM41" s="191"/>
      <c r="AO41" s="191"/>
      <c r="AT41" s="4"/>
    </row>
    <row r="42" spans="2:58">
      <c r="BB42" s="18"/>
      <c r="BC42" s="18"/>
      <c r="BD42" s="18"/>
      <c r="BE42" s="18"/>
      <c r="BF42" s="18"/>
    </row>
    <row r="43" spans="2:58">
      <c r="BB43" s="18"/>
      <c r="BC43" s="18"/>
      <c r="BD43" s="18"/>
      <c r="BE43" s="18"/>
      <c r="BF43" s="18"/>
    </row>
    <row r="44" spans="2:58">
      <c r="BB44" s="18"/>
      <c r="BC44" s="18"/>
      <c r="BD44" s="18"/>
      <c r="BE44" s="18"/>
      <c r="BF44" s="18"/>
    </row>
    <row r="46" spans="2:58">
      <c r="B46" s="4"/>
      <c r="C46" s="4"/>
    </row>
  </sheetData>
  <sheetProtection sheet="1" objects="1" scenarios="1" formatCells="0" formatColumns="0" formatRows="0" insertColumns="0" insertRows="0" insertHyperlinks="0" deleteColumns="0" deleteRows="0" sort="0"/>
  <mergeCells count="55">
    <mergeCell ref="BB4:BF4"/>
    <mergeCell ref="H4:J4"/>
    <mergeCell ref="Q8:Q9"/>
    <mergeCell ref="Z8:Z9"/>
    <mergeCell ref="F6:F11"/>
    <mergeCell ref="Q4:S4"/>
    <mergeCell ref="G10:G11"/>
    <mergeCell ref="H10:H11"/>
    <mergeCell ref="Q10:Q11"/>
    <mergeCell ref="Z10:Z11"/>
    <mergeCell ref="Q6:Q7"/>
    <mergeCell ref="Z6:Z7"/>
    <mergeCell ref="Z4:AB4"/>
    <mergeCell ref="H6:H7"/>
    <mergeCell ref="H8:H9"/>
    <mergeCell ref="AT4:AZ4"/>
    <mergeCell ref="F12:F17"/>
    <mergeCell ref="H12:H13"/>
    <mergeCell ref="Q12:Q13"/>
    <mergeCell ref="Z12:Z13"/>
    <mergeCell ref="H14:H15"/>
    <mergeCell ref="Q14:Q15"/>
    <mergeCell ref="Z14:Z15"/>
    <mergeCell ref="G16:G17"/>
    <mergeCell ref="H16:H17"/>
    <mergeCell ref="Q16:Q17"/>
    <mergeCell ref="Z16:Z17"/>
    <mergeCell ref="H20:H21"/>
    <mergeCell ref="Q20:Q21"/>
    <mergeCell ref="Z20:Z21"/>
    <mergeCell ref="G22:G23"/>
    <mergeCell ref="H22:H23"/>
    <mergeCell ref="Q22:Q23"/>
    <mergeCell ref="Z22:Z23"/>
    <mergeCell ref="AO4:AO5"/>
    <mergeCell ref="F24:F29"/>
    <mergeCell ref="H24:H25"/>
    <mergeCell ref="Q24:Q25"/>
    <mergeCell ref="Z24:Z25"/>
    <mergeCell ref="H26:H27"/>
    <mergeCell ref="Q26:Q27"/>
    <mergeCell ref="Z26:Z27"/>
    <mergeCell ref="G28:G29"/>
    <mergeCell ref="H28:H29"/>
    <mergeCell ref="Q28:Q29"/>
    <mergeCell ref="Z28:Z29"/>
    <mergeCell ref="F18:F23"/>
    <mergeCell ref="H18:H19"/>
    <mergeCell ref="Q18:Q19"/>
    <mergeCell ref="Z18:Z19"/>
    <mergeCell ref="H1:J1"/>
    <mergeCell ref="H2:J2"/>
    <mergeCell ref="A1:G1"/>
    <mergeCell ref="A2:G2"/>
    <mergeCell ref="B4:C4"/>
  </mergeCells>
  <phoneticPr fontId="0" type="noConversion"/>
  <conditionalFormatting sqref="S6:S7">
    <cfRule type="iconSet" priority="168">
      <iconSet>
        <cfvo type="percent" val="0"/>
        <cfvo type="percent" val="12"/>
        <cfvo type="percent" val="13"/>
      </iconSet>
    </cfRule>
  </conditionalFormatting>
  <conditionalFormatting sqref="S8:S9">
    <cfRule type="iconSet" priority="167">
      <iconSet>
        <cfvo type="percent" val="0"/>
        <cfvo type="percent" val="12"/>
        <cfvo type="percent" val="13"/>
      </iconSet>
    </cfRule>
  </conditionalFormatting>
  <conditionalFormatting sqref="J6:J7">
    <cfRule type="iconSet" priority="156">
      <iconSet>
        <cfvo type="percent" val="0"/>
        <cfvo type="percent" val="12"/>
        <cfvo type="percent" val="13"/>
      </iconSet>
    </cfRule>
    <cfRule type="iconSet" priority="170">
      <iconSet>
        <cfvo type="percent" val="0"/>
        <cfvo type="percent" val="12"/>
        <cfvo type="percent" val="13"/>
      </iconSet>
    </cfRule>
  </conditionalFormatting>
  <conditionalFormatting sqref="J8:J9">
    <cfRule type="iconSet" priority="154">
      <iconSet>
        <cfvo type="percent" val="0"/>
        <cfvo type="percent" val="12"/>
        <cfvo type="percent" val="13"/>
      </iconSet>
    </cfRule>
    <cfRule type="duplicateValues" dxfId="42" priority="155"/>
    <cfRule type="iconSet" priority="169">
      <iconSet>
        <cfvo type="percent" val="0"/>
        <cfvo type="percent" val="12"/>
        <cfvo type="percent" val="13"/>
      </iconSet>
    </cfRule>
  </conditionalFormatting>
  <conditionalFormatting sqref="D7:D26">
    <cfRule type="duplicateValues" dxfId="41" priority="177"/>
  </conditionalFormatting>
  <conditionalFormatting sqref="AB10:AB11">
    <cfRule type="iconSet" priority="151">
      <iconSet>
        <cfvo type="percent" val="0"/>
        <cfvo type="percent" val="12"/>
        <cfvo type="percent" val="13"/>
      </iconSet>
    </cfRule>
  </conditionalFormatting>
  <conditionalFormatting sqref="S10:S11">
    <cfRule type="iconSet" priority="150">
      <iconSet>
        <cfvo type="percent" val="0"/>
        <cfvo type="percent" val="12"/>
        <cfvo type="percent" val="13"/>
      </iconSet>
    </cfRule>
  </conditionalFormatting>
  <conditionalFormatting sqref="J10:J11">
    <cfRule type="iconSet" priority="149">
      <iconSet>
        <cfvo type="percent" val="0"/>
        <cfvo type="percent" val="12"/>
        <cfvo type="percent" val="13"/>
      </iconSet>
    </cfRule>
  </conditionalFormatting>
  <conditionalFormatting sqref="S12:S13">
    <cfRule type="iconSet" priority="148">
      <iconSet>
        <cfvo type="percent" val="0"/>
        <cfvo type="percent" val="12"/>
        <cfvo type="percent" val="13"/>
      </iconSet>
    </cfRule>
  </conditionalFormatting>
  <conditionalFormatting sqref="S14:S15">
    <cfRule type="iconSet" priority="147">
      <iconSet>
        <cfvo type="percent" val="0"/>
        <cfvo type="percent" val="12"/>
        <cfvo type="percent" val="13"/>
      </iconSet>
    </cfRule>
  </conditionalFormatting>
  <conditionalFormatting sqref="J12:J13">
    <cfRule type="iconSet" priority="145">
      <iconSet>
        <cfvo type="percent" val="0"/>
        <cfvo type="percent" val="12"/>
        <cfvo type="percent" val="13"/>
      </iconSet>
    </cfRule>
    <cfRule type="iconSet" priority="146">
      <iconSet>
        <cfvo type="percent" val="0"/>
        <cfvo type="percent" val="12"/>
        <cfvo type="percent" val="13"/>
      </iconSet>
    </cfRule>
  </conditionalFormatting>
  <conditionalFormatting sqref="J14:J15">
    <cfRule type="iconSet" priority="142">
      <iconSet>
        <cfvo type="percent" val="0"/>
        <cfvo type="percent" val="12"/>
        <cfvo type="percent" val="13"/>
      </iconSet>
    </cfRule>
    <cfRule type="duplicateValues" dxfId="40" priority="143"/>
    <cfRule type="iconSet" priority="144">
      <iconSet>
        <cfvo type="percent" val="0"/>
        <cfvo type="percent" val="12"/>
        <cfvo type="percent" val="13"/>
      </iconSet>
    </cfRule>
  </conditionalFormatting>
  <conditionalFormatting sqref="AB16:AB17">
    <cfRule type="iconSet" priority="141">
      <iconSet>
        <cfvo type="percent" val="0"/>
        <cfvo type="percent" val="12"/>
        <cfvo type="percent" val="13"/>
      </iconSet>
    </cfRule>
  </conditionalFormatting>
  <conditionalFormatting sqref="S16:S17">
    <cfRule type="iconSet" priority="140">
      <iconSet>
        <cfvo type="percent" val="0"/>
        <cfvo type="percent" val="12"/>
        <cfvo type="percent" val="13"/>
      </iconSet>
    </cfRule>
  </conditionalFormatting>
  <conditionalFormatting sqref="J16:J17">
    <cfRule type="iconSet" priority="139">
      <iconSet>
        <cfvo type="percent" val="0"/>
        <cfvo type="percent" val="12"/>
        <cfvo type="percent" val="13"/>
      </iconSet>
    </cfRule>
  </conditionalFormatting>
  <conditionalFormatting sqref="S18:S19">
    <cfRule type="iconSet" priority="138">
      <iconSet>
        <cfvo type="percent" val="0"/>
        <cfvo type="percent" val="12"/>
        <cfvo type="percent" val="13"/>
      </iconSet>
    </cfRule>
  </conditionalFormatting>
  <conditionalFormatting sqref="S20:S21">
    <cfRule type="iconSet" priority="137">
      <iconSet>
        <cfvo type="percent" val="0"/>
        <cfvo type="percent" val="12"/>
        <cfvo type="percent" val="13"/>
      </iconSet>
    </cfRule>
  </conditionalFormatting>
  <conditionalFormatting sqref="J18:J19">
    <cfRule type="iconSet" priority="135">
      <iconSet>
        <cfvo type="percent" val="0"/>
        <cfvo type="percent" val="12"/>
        <cfvo type="percent" val="13"/>
      </iconSet>
    </cfRule>
    <cfRule type="iconSet" priority="136">
      <iconSet>
        <cfvo type="percent" val="0"/>
        <cfvo type="percent" val="12"/>
        <cfvo type="percent" val="13"/>
      </iconSet>
    </cfRule>
  </conditionalFormatting>
  <conditionalFormatting sqref="J20:J21">
    <cfRule type="iconSet" priority="132">
      <iconSet>
        <cfvo type="percent" val="0"/>
        <cfvo type="percent" val="12"/>
        <cfvo type="percent" val="13"/>
      </iconSet>
    </cfRule>
    <cfRule type="duplicateValues" dxfId="39" priority="133"/>
    <cfRule type="iconSet" priority="134">
      <iconSet>
        <cfvo type="percent" val="0"/>
        <cfvo type="percent" val="12"/>
        <cfvo type="percent" val="13"/>
      </iconSet>
    </cfRule>
  </conditionalFormatting>
  <conditionalFormatting sqref="AB22:AB23">
    <cfRule type="iconSet" priority="131">
      <iconSet>
        <cfvo type="percent" val="0"/>
        <cfvo type="percent" val="12"/>
        <cfvo type="percent" val="13"/>
      </iconSet>
    </cfRule>
  </conditionalFormatting>
  <conditionalFormatting sqref="S22:S23">
    <cfRule type="iconSet" priority="130">
      <iconSet>
        <cfvo type="percent" val="0"/>
        <cfvo type="percent" val="12"/>
        <cfvo type="percent" val="13"/>
      </iconSet>
    </cfRule>
  </conditionalFormatting>
  <conditionalFormatting sqref="J22:J23">
    <cfRule type="iconSet" priority="129">
      <iconSet>
        <cfvo type="percent" val="0"/>
        <cfvo type="percent" val="12"/>
        <cfvo type="percent" val="13"/>
      </iconSet>
    </cfRule>
  </conditionalFormatting>
  <conditionalFormatting sqref="S24:S25">
    <cfRule type="iconSet" priority="128">
      <iconSet>
        <cfvo type="percent" val="0"/>
        <cfvo type="percent" val="12"/>
        <cfvo type="percent" val="13"/>
      </iconSet>
    </cfRule>
  </conditionalFormatting>
  <conditionalFormatting sqref="S26:S27">
    <cfRule type="iconSet" priority="127">
      <iconSet>
        <cfvo type="percent" val="0"/>
        <cfvo type="percent" val="12"/>
        <cfvo type="percent" val="13"/>
      </iconSet>
    </cfRule>
  </conditionalFormatting>
  <conditionalFormatting sqref="J24:J25">
    <cfRule type="iconSet" priority="125">
      <iconSet>
        <cfvo type="percent" val="0"/>
        <cfvo type="percent" val="12"/>
        <cfvo type="percent" val="13"/>
      </iconSet>
    </cfRule>
    <cfRule type="iconSet" priority="126">
      <iconSet>
        <cfvo type="percent" val="0"/>
        <cfvo type="percent" val="12"/>
        <cfvo type="percent" val="13"/>
      </iconSet>
    </cfRule>
  </conditionalFormatting>
  <conditionalFormatting sqref="J26:J27">
    <cfRule type="iconSet" priority="122">
      <iconSet>
        <cfvo type="percent" val="0"/>
        <cfvo type="percent" val="12"/>
        <cfvo type="percent" val="13"/>
      </iconSet>
    </cfRule>
    <cfRule type="duplicateValues" dxfId="38" priority="123"/>
    <cfRule type="iconSet" priority="124">
      <iconSet>
        <cfvo type="percent" val="0"/>
        <cfvo type="percent" val="12"/>
        <cfvo type="percent" val="13"/>
      </iconSet>
    </cfRule>
  </conditionalFormatting>
  <conditionalFormatting sqref="AB28:AB29">
    <cfRule type="iconSet" priority="121">
      <iconSet>
        <cfvo type="percent" val="0"/>
        <cfvo type="percent" val="12"/>
        <cfvo type="percent" val="13"/>
      </iconSet>
    </cfRule>
  </conditionalFormatting>
  <conditionalFormatting sqref="S28:S29">
    <cfRule type="iconSet" priority="120">
      <iconSet>
        <cfvo type="percent" val="0"/>
        <cfvo type="percent" val="12"/>
        <cfvo type="percent" val="13"/>
      </iconSet>
    </cfRule>
  </conditionalFormatting>
  <conditionalFormatting sqref="J28:J29">
    <cfRule type="iconSet" priority="119">
      <iconSet>
        <cfvo type="percent" val="0"/>
        <cfvo type="percent" val="12"/>
        <cfvo type="percent" val="13"/>
      </iconSet>
    </cfRule>
  </conditionalFormatting>
  <conditionalFormatting sqref="AT6:AT10">
    <cfRule type="duplicateValues" dxfId="37" priority="118"/>
  </conditionalFormatting>
  <conditionalFormatting sqref="AT12:AT16">
    <cfRule type="duplicateValues" dxfId="36" priority="117"/>
  </conditionalFormatting>
  <conditionalFormatting sqref="AT18:AT22">
    <cfRule type="duplicateValues" dxfId="35" priority="116"/>
  </conditionalFormatting>
  <conditionalFormatting sqref="AT24:AT28">
    <cfRule type="duplicateValues" dxfId="34" priority="115"/>
  </conditionalFormatting>
  <conditionalFormatting sqref="BD6:BF10 BD12:BF16 BD18:BF22 BD24:BF28">
    <cfRule type="cellIs" dxfId="33" priority="108" operator="equal">
      <formula>2</formula>
    </cfRule>
  </conditionalFormatting>
  <conditionalFormatting sqref="AB6:AB7">
    <cfRule type="iconSet" priority="104">
      <iconSet>
        <cfvo type="percent" val="0"/>
        <cfvo type="percent" val="12"/>
        <cfvo type="percent" val="13"/>
      </iconSet>
    </cfRule>
  </conditionalFormatting>
  <conditionalFormatting sqref="AB8:AB9">
    <cfRule type="iconSet" priority="103">
      <iconSet>
        <cfvo type="percent" val="0"/>
        <cfvo type="percent" val="12"/>
        <cfvo type="percent" val="13"/>
      </iconSet>
    </cfRule>
  </conditionalFormatting>
  <conditionalFormatting sqref="AB12:AB13">
    <cfRule type="iconSet" priority="102">
      <iconSet>
        <cfvo type="percent" val="0"/>
        <cfvo type="percent" val="12"/>
        <cfvo type="percent" val="13"/>
      </iconSet>
    </cfRule>
  </conditionalFormatting>
  <conditionalFormatting sqref="AB14:AB15">
    <cfRule type="iconSet" priority="101">
      <iconSet>
        <cfvo type="percent" val="0"/>
        <cfvo type="percent" val="12"/>
        <cfvo type="percent" val="13"/>
      </iconSet>
    </cfRule>
  </conditionalFormatting>
  <conditionalFormatting sqref="AB18:AB19">
    <cfRule type="iconSet" priority="100">
      <iconSet>
        <cfvo type="percent" val="0"/>
        <cfvo type="percent" val="12"/>
        <cfvo type="percent" val="13"/>
      </iconSet>
    </cfRule>
  </conditionalFormatting>
  <conditionalFormatting sqref="AB20:AB21">
    <cfRule type="iconSet" priority="99">
      <iconSet>
        <cfvo type="percent" val="0"/>
        <cfvo type="percent" val="12"/>
        <cfvo type="percent" val="13"/>
      </iconSet>
    </cfRule>
  </conditionalFormatting>
  <conditionalFormatting sqref="AB24:AB25">
    <cfRule type="iconSet" priority="98">
      <iconSet>
        <cfvo type="percent" val="0"/>
        <cfvo type="percent" val="12"/>
        <cfvo type="percent" val="13"/>
      </iconSet>
    </cfRule>
  </conditionalFormatting>
  <conditionalFormatting sqref="AB26:AB27">
    <cfRule type="iconSet" priority="97">
      <iconSet>
        <cfvo type="percent" val="0"/>
        <cfvo type="percent" val="12"/>
        <cfvo type="percent" val="13"/>
      </iconSet>
    </cfRule>
  </conditionalFormatting>
  <conditionalFormatting sqref="S6:S7">
    <cfRule type="iconSet" priority="95">
      <iconSet>
        <cfvo type="percent" val="0"/>
        <cfvo type="percent" val="12"/>
        <cfvo type="percent" val="13"/>
      </iconSet>
    </cfRule>
    <cfRule type="iconSet" priority="96">
      <iconSet>
        <cfvo type="percent" val="0"/>
        <cfvo type="percent" val="12"/>
        <cfvo type="percent" val="13"/>
      </iconSet>
    </cfRule>
  </conditionalFormatting>
  <conditionalFormatting sqref="S8:S9">
    <cfRule type="iconSet" priority="92">
      <iconSet>
        <cfvo type="percent" val="0"/>
        <cfvo type="percent" val="12"/>
        <cfvo type="percent" val="13"/>
      </iconSet>
    </cfRule>
    <cfRule type="duplicateValues" dxfId="32" priority="93"/>
    <cfRule type="iconSet" priority="94">
      <iconSet>
        <cfvo type="percent" val="0"/>
        <cfvo type="percent" val="12"/>
        <cfvo type="percent" val="13"/>
      </iconSet>
    </cfRule>
  </conditionalFormatting>
  <conditionalFormatting sqref="S10:S11">
    <cfRule type="iconSet" priority="91">
      <iconSet>
        <cfvo type="percent" val="0"/>
        <cfvo type="percent" val="12"/>
        <cfvo type="percent" val="13"/>
      </iconSet>
    </cfRule>
  </conditionalFormatting>
  <conditionalFormatting sqref="S12:S13">
    <cfRule type="iconSet" priority="89">
      <iconSet>
        <cfvo type="percent" val="0"/>
        <cfvo type="percent" val="12"/>
        <cfvo type="percent" val="13"/>
      </iconSet>
    </cfRule>
    <cfRule type="iconSet" priority="90">
      <iconSet>
        <cfvo type="percent" val="0"/>
        <cfvo type="percent" val="12"/>
        <cfvo type="percent" val="13"/>
      </iconSet>
    </cfRule>
  </conditionalFormatting>
  <conditionalFormatting sqref="S14:S15">
    <cfRule type="iconSet" priority="86">
      <iconSet>
        <cfvo type="percent" val="0"/>
        <cfvo type="percent" val="12"/>
        <cfvo type="percent" val="13"/>
      </iconSet>
    </cfRule>
    <cfRule type="duplicateValues" dxfId="31" priority="87"/>
    <cfRule type="iconSet" priority="88">
      <iconSet>
        <cfvo type="percent" val="0"/>
        <cfvo type="percent" val="12"/>
        <cfvo type="percent" val="13"/>
      </iconSet>
    </cfRule>
  </conditionalFormatting>
  <conditionalFormatting sqref="S16:S17">
    <cfRule type="iconSet" priority="85">
      <iconSet>
        <cfvo type="percent" val="0"/>
        <cfvo type="percent" val="12"/>
        <cfvo type="percent" val="13"/>
      </iconSet>
    </cfRule>
  </conditionalFormatting>
  <conditionalFormatting sqref="S18:S19">
    <cfRule type="iconSet" priority="83">
      <iconSet>
        <cfvo type="percent" val="0"/>
        <cfvo type="percent" val="12"/>
        <cfvo type="percent" val="13"/>
      </iconSet>
    </cfRule>
    <cfRule type="iconSet" priority="84">
      <iconSet>
        <cfvo type="percent" val="0"/>
        <cfvo type="percent" val="12"/>
        <cfvo type="percent" val="13"/>
      </iconSet>
    </cfRule>
  </conditionalFormatting>
  <conditionalFormatting sqref="S20:S21">
    <cfRule type="iconSet" priority="80">
      <iconSet>
        <cfvo type="percent" val="0"/>
        <cfvo type="percent" val="12"/>
        <cfvo type="percent" val="13"/>
      </iconSet>
    </cfRule>
    <cfRule type="duplicateValues" dxfId="30" priority="81"/>
    <cfRule type="iconSet" priority="82">
      <iconSet>
        <cfvo type="percent" val="0"/>
        <cfvo type="percent" val="12"/>
        <cfvo type="percent" val="13"/>
      </iconSet>
    </cfRule>
  </conditionalFormatting>
  <conditionalFormatting sqref="S22:S23">
    <cfRule type="iconSet" priority="79">
      <iconSet>
        <cfvo type="percent" val="0"/>
        <cfvo type="percent" val="12"/>
        <cfvo type="percent" val="13"/>
      </iconSet>
    </cfRule>
  </conditionalFormatting>
  <conditionalFormatting sqref="S24:S25">
    <cfRule type="iconSet" priority="77">
      <iconSet>
        <cfvo type="percent" val="0"/>
        <cfvo type="percent" val="12"/>
        <cfvo type="percent" val="13"/>
      </iconSet>
    </cfRule>
    <cfRule type="iconSet" priority="78">
      <iconSet>
        <cfvo type="percent" val="0"/>
        <cfvo type="percent" val="12"/>
        <cfvo type="percent" val="13"/>
      </iconSet>
    </cfRule>
  </conditionalFormatting>
  <conditionalFormatting sqref="S26:S27">
    <cfRule type="iconSet" priority="74">
      <iconSet>
        <cfvo type="percent" val="0"/>
        <cfvo type="percent" val="12"/>
        <cfvo type="percent" val="13"/>
      </iconSet>
    </cfRule>
    <cfRule type="duplicateValues" dxfId="29" priority="75"/>
    <cfRule type="iconSet" priority="76">
      <iconSet>
        <cfvo type="percent" val="0"/>
        <cfvo type="percent" val="12"/>
        <cfvo type="percent" val="13"/>
      </iconSet>
    </cfRule>
  </conditionalFormatting>
  <conditionalFormatting sqref="S28:S29">
    <cfRule type="iconSet" priority="73">
      <iconSet>
        <cfvo type="percent" val="0"/>
        <cfvo type="percent" val="12"/>
        <cfvo type="percent" val="13"/>
      </iconSet>
    </cfRule>
  </conditionalFormatting>
  <conditionalFormatting sqref="AB6:AB7">
    <cfRule type="iconSet" priority="71">
      <iconSet>
        <cfvo type="percent" val="0"/>
        <cfvo type="percent" val="12"/>
        <cfvo type="percent" val="13"/>
      </iconSet>
    </cfRule>
    <cfRule type="iconSet" priority="72">
      <iconSet>
        <cfvo type="percent" val="0"/>
        <cfvo type="percent" val="12"/>
        <cfvo type="percent" val="13"/>
      </iconSet>
    </cfRule>
  </conditionalFormatting>
  <conditionalFormatting sqref="AB8:AB9">
    <cfRule type="iconSet" priority="68">
      <iconSet>
        <cfvo type="percent" val="0"/>
        <cfvo type="percent" val="12"/>
        <cfvo type="percent" val="13"/>
      </iconSet>
    </cfRule>
    <cfRule type="duplicateValues" dxfId="28" priority="69"/>
    <cfRule type="iconSet" priority="70">
      <iconSet>
        <cfvo type="percent" val="0"/>
        <cfvo type="percent" val="12"/>
        <cfvo type="percent" val="13"/>
      </iconSet>
    </cfRule>
  </conditionalFormatting>
  <conditionalFormatting sqref="AB10:AB11">
    <cfRule type="iconSet" priority="67">
      <iconSet>
        <cfvo type="percent" val="0"/>
        <cfvo type="percent" val="12"/>
        <cfvo type="percent" val="13"/>
      </iconSet>
    </cfRule>
  </conditionalFormatting>
  <conditionalFormatting sqref="AB12:AB13">
    <cfRule type="iconSet" priority="65">
      <iconSet>
        <cfvo type="percent" val="0"/>
        <cfvo type="percent" val="12"/>
        <cfvo type="percent" val="13"/>
      </iconSet>
    </cfRule>
    <cfRule type="iconSet" priority="66">
      <iconSet>
        <cfvo type="percent" val="0"/>
        <cfvo type="percent" val="12"/>
        <cfvo type="percent" val="13"/>
      </iconSet>
    </cfRule>
  </conditionalFormatting>
  <conditionalFormatting sqref="AB14:AB15">
    <cfRule type="iconSet" priority="62">
      <iconSet>
        <cfvo type="percent" val="0"/>
        <cfvo type="percent" val="12"/>
        <cfvo type="percent" val="13"/>
      </iconSet>
    </cfRule>
    <cfRule type="duplicateValues" dxfId="27" priority="63"/>
    <cfRule type="iconSet" priority="64">
      <iconSet>
        <cfvo type="percent" val="0"/>
        <cfvo type="percent" val="12"/>
        <cfvo type="percent" val="13"/>
      </iconSet>
    </cfRule>
  </conditionalFormatting>
  <conditionalFormatting sqref="AB16:AB17">
    <cfRule type="iconSet" priority="61">
      <iconSet>
        <cfvo type="percent" val="0"/>
        <cfvo type="percent" val="12"/>
        <cfvo type="percent" val="13"/>
      </iconSet>
    </cfRule>
  </conditionalFormatting>
  <conditionalFormatting sqref="AB18:AB19">
    <cfRule type="iconSet" priority="59">
      <iconSet>
        <cfvo type="percent" val="0"/>
        <cfvo type="percent" val="12"/>
        <cfvo type="percent" val="13"/>
      </iconSet>
    </cfRule>
    <cfRule type="iconSet" priority="60">
      <iconSet>
        <cfvo type="percent" val="0"/>
        <cfvo type="percent" val="12"/>
        <cfvo type="percent" val="13"/>
      </iconSet>
    </cfRule>
  </conditionalFormatting>
  <conditionalFormatting sqref="AB20:AB21">
    <cfRule type="iconSet" priority="56">
      <iconSet>
        <cfvo type="percent" val="0"/>
        <cfvo type="percent" val="12"/>
        <cfvo type="percent" val="13"/>
      </iconSet>
    </cfRule>
    <cfRule type="duplicateValues" dxfId="26" priority="57"/>
    <cfRule type="iconSet" priority="58">
      <iconSet>
        <cfvo type="percent" val="0"/>
        <cfvo type="percent" val="12"/>
        <cfvo type="percent" val="13"/>
      </iconSet>
    </cfRule>
  </conditionalFormatting>
  <conditionalFormatting sqref="AB22:AB23">
    <cfRule type="iconSet" priority="55">
      <iconSet>
        <cfvo type="percent" val="0"/>
        <cfvo type="percent" val="12"/>
        <cfvo type="percent" val="13"/>
      </iconSet>
    </cfRule>
  </conditionalFormatting>
  <conditionalFormatting sqref="AB24:AB25">
    <cfRule type="iconSet" priority="53">
      <iconSet>
        <cfvo type="percent" val="0"/>
        <cfvo type="percent" val="12"/>
        <cfvo type="percent" val="13"/>
      </iconSet>
    </cfRule>
    <cfRule type="iconSet" priority="54">
      <iconSet>
        <cfvo type="percent" val="0"/>
        <cfvo type="percent" val="12"/>
        <cfvo type="percent" val="13"/>
      </iconSet>
    </cfRule>
  </conditionalFormatting>
  <conditionalFormatting sqref="AB26:AB27">
    <cfRule type="iconSet" priority="50">
      <iconSet>
        <cfvo type="percent" val="0"/>
        <cfvo type="percent" val="12"/>
        <cfvo type="percent" val="13"/>
      </iconSet>
    </cfRule>
    <cfRule type="duplicateValues" dxfId="25" priority="51"/>
    <cfRule type="iconSet" priority="52">
      <iconSet>
        <cfvo type="percent" val="0"/>
        <cfvo type="percent" val="12"/>
        <cfvo type="percent" val="13"/>
      </iconSet>
    </cfRule>
  </conditionalFormatting>
  <conditionalFormatting sqref="AB28:AB29">
    <cfRule type="iconSet" priority="49">
      <iconSet>
        <cfvo type="percent" val="0"/>
        <cfvo type="percent" val="12"/>
        <cfvo type="percent" val="13"/>
      </iconSet>
    </cfRule>
  </conditionalFormatting>
  <conditionalFormatting sqref="S6:S7">
    <cfRule type="iconSet" priority="47">
      <iconSet>
        <cfvo type="percent" val="0"/>
        <cfvo type="percent" val="12"/>
        <cfvo type="percent" val="13"/>
      </iconSet>
    </cfRule>
    <cfRule type="iconSet" priority="48">
      <iconSet>
        <cfvo type="percent" val="0"/>
        <cfvo type="percent" val="12"/>
        <cfvo type="percent" val="13"/>
      </iconSet>
    </cfRule>
  </conditionalFormatting>
  <conditionalFormatting sqref="S8:S9">
    <cfRule type="iconSet" priority="44">
      <iconSet>
        <cfvo type="percent" val="0"/>
        <cfvo type="percent" val="12"/>
        <cfvo type="percent" val="13"/>
      </iconSet>
    </cfRule>
    <cfRule type="duplicateValues" dxfId="24" priority="45"/>
    <cfRule type="iconSet" priority="46">
      <iconSet>
        <cfvo type="percent" val="0"/>
        <cfvo type="percent" val="12"/>
        <cfvo type="percent" val="13"/>
      </iconSet>
    </cfRule>
  </conditionalFormatting>
  <conditionalFormatting sqref="S10:S11">
    <cfRule type="iconSet" priority="43">
      <iconSet>
        <cfvo type="percent" val="0"/>
        <cfvo type="percent" val="12"/>
        <cfvo type="percent" val="13"/>
      </iconSet>
    </cfRule>
  </conditionalFormatting>
  <conditionalFormatting sqref="S12:S13">
    <cfRule type="iconSet" priority="41">
      <iconSet>
        <cfvo type="percent" val="0"/>
        <cfvo type="percent" val="12"/>
        <cfvo type="percent" val="13"/>
      </iconSet>
    </cfRule>
    <cfRule type="iconSet" priority="42">
      <iconSet>
        <cfvo type="percent" val="0"/>
        <cfvo type="percent" val="12"/>
        <cfvo type="percent" val="13"/>
      </iconSet>
    </cfRule>
  </conditionalFormatting>
  <conditionalFormatting sqref="S14:S15">
    <cfRule type="iconSet" priority="38">
      <iconSet>
        <cfvo type="percent" val="0"/>
        <cfvo type="percent" val="12"/>
        <cfvo type="percent" val="13"/>
      </iconSet>
    </cfRule>
    <cfRule type="duplicateValues" dxfId="23" priority="39"/>
    <cfRule type="iconSet" priority="40">
      <iconSet>
        <cfvo type="percent" val="0"/>
        <cfvo type="percent" val="12"/>
        <cfvo type="percent" val="13"/>
      </iconSet>
    </cfRule>
  </conditionalFormatting>
  <conditionalFormatting sqref="S16:S17">
    <cfRule type="iconSet" priority="37">
      <iconSet>
        <cfvo type="percent" val="0"/>
        <cfvo type="percent" val="12"/>
        <cfvo type="percent" val="13"/>
      </iconSet>
    </cfRule>
  </conditionalFormatting>
  <conditionalFormatting sqref="S18:S19">
    <cfRule type="iconSet" priority="35">
      <iconSet>
        <cfvo type="percent" val="0"/>
        <cfvo type="percent" val="12"/>
        <cfvo type="percent" val="13"/>
      </iconSet>
    </cfRule>
    <cfRule type="iconSet" priority="36">
      <iconSet>
        <cfvo type="percent" val="0"/>
        <cfvo type="percent" val="12"/>
        <cfvo type="percent" val="13"/>
      </iconSet>
    </cfRule>
  </conditionalFormatting>
  <conditionalFormatting sqref="S20:S21">
    <cfRule type="iconSet" priority="32">
      <iconSet>
        <cfvo type="percent" val="0"/>
        <cfvo type="percent" val="12"/>
        <cfvo type="percent" val="13"/>
      </iconSet>
    </cfRule>
    <cfRule type="duplicateValues" dxfId="22" priority="33"/>
    <cfRule type="iconSet" priority="34">
      <iconSet>
        <cfvo type="percent" val="0"/>
        <cfvo type="percent" val="12"/>
        <cfvo type="percent" val="13"/>
      </iconSet>
    </cfRule>
  </conditionalFormatting>
  <conditionalFormatting sqref="S22:S23">
    <cfRule type="iconSet" priority="31">
      <iconSet>
        <cfvo type="percent" val="0"/>
        <cfvo type="percent" val="12"/>
        <cfvo type="percent" val="13"/>
      </iconSet>
    </cfRule>
  </conditionalFormatting>
  <conditionalFormatting sqref="S24:S25">
    <cfRule type="iconSet" priority="29">
      <iconSet>
        <cfvo type="percent" val="0"/>
        <cfvo type="percent" val="12"/>
        <cfvo type="percent" val="13"/>
      </iconSet>
    </cfRule>
    <cfRule type="iconSet" priority="30">
      <iconSet>
        <cfvo type="percent" val="0"/>
        <cfvo type="percent" val="12"/>
        <cfvo type="percent" val="13"/>
      </iconSet>
    </cfRule>
  </conditionalFormatting>
  <conditionalFormatting sqref="S26:S27">
    <cfRule type="iconSet" priority="26">
      <iconSet>
        <cfvo type="percent" val="0"/>
        <cfvo type="percent" val="12"/>
        <cfvo type="percent" val="13"/>
      </iconSet>
    </cfRule>
    <cfRule type="duplicateValues" dxfId="21" priority="27"/>
    <cfRule type="iconSet" priority="28">
      <iconSet>
        <cfvo type="percent" val="0"/>
        <cfvo type="percent" val="12"/>
        <cfvo type="percent" val="13"/>
      </iconSet>
    </cfRule>
  </conditionalFormatting>
  <conditionalFormatting sqref="S28:S29">
    <cfRule type="iconSet" priority="25">
      <iconSet>
        <cfvo type="percent" val="0"/>
        <cfvo type="percent" val="12"/>
        <cfvo type="percent" val="13"/>
      </iconSet>
    </cfRule>
  </conditionalFormatting>
  <conditionalFormatting sqref="AB6:AB7">
    <cfRule type="iconSet" priority="23">
      <iconSet>
        <cfvo type="percent" val="0"/>
        <cfvo type="percent" val="12"/>
        <cfvo type="percent" val="13"/>
      </iconSet>
    </cfRule>
    <cfRule type="iconSet" priority="24">
      <iconSet>
        <cfvo type="percent" val="0"/>
        <cfvo type="percent" val="12"/>
        <cfvo type="percent" val="13"/>
      </iconSet>
    </cfRule>
  </conditionalFormatting>
  <conditionalFormatting sqref="AB8:AB9">
    <cfRule type="iconSet" priority="20">
      <iconSet>
        <cfvo type="percent" val="0"/>
        <cfvo type="percent" val="12"/>
        <cfvo type="percent" val="13"/>
      </iconSet>
    </cfRule>
    <cfRule type="duplicateValues" dxfId="20" priority="21"/>
    <cfRule type="iconSet" priority="22">
      <iconSet>
        <cfvo type="percent" val="0"/>
        <cfvo type="percent" val="12"/>
        <cfvo type="percent" val="13"/>
      </iconSet>
    </cfRule>
  </conditionalFormatting>
  <conditionalFormatting sqref="AB10:AB11">
    <cfRule type="iconSet" priority="19">
      <iconSet>
        <cfvo type="percent" val="0"/>
        <cfvo type="percent" val="12"/>
        <cfvo type="percent" val="13"/>
      </iconSet>
    </cfRule>
  </conditionalFormatting>
  <conditionalFormatting sqref="AB12:AB13">
    <cfRule type="iconSet" priority="17">
      <iconSet>
        <cfvo type="percent" val="0"/>
        <cfvo type="percent" val="12"/>
        <cfvo type="percent" val="13"/>
      </iconSet>
    </cfRule>
    <cfRule type="iconSet" priority="18">
      <iconSet>
        <cfvo type="percent" val="0"/>
        <cfvo type="percent" val="12"/>
        <cfvo type="percent" val="13"/>
      </iconSet>
    </cfRule>
  </conditionalFormatting>
  <conditionalFormatting sqref="AB14:AB15">
    <cfRule type="iconSet" priority="14">
      <iconSet>
        <cfvo type="percent" val="0"/>
        <cfvo type="percent" val="12"/>
        <cfvo type="percent" val="13"/>
      </iconSet>
    </cfRule>
    <cfRule type="duplicateValues" dxfId="19" priority="15"/>
    <cfRule type="iconSet" priority="16">
      <iconSet>
        <cfvo type="percent" val="0"/>
        <cfvo type="percent" val="12"/>
        <cfvo type="percent" val="13"/>
      </iconSet>
    </cfRule>
  </conditionalFormatting>
  <conditionalFormatting sqref="AB16:AB17">
    <cfRule type="iconSet" priority="13">
      <iconSet>
        <cfvo type="percent" val="0"/>
        <cfvo type="percent" val="12"/>
        <cfvo type="percent" val="13"/>
      </iconSet>
    </cfRule>
  </conditionalFormatting>
  <conditionalFormatting sqref="AB18:AB19">
    <cfRule type="iconSet" priority="11">
      <iconSet>
        <cfvo type="percent" val="0"/>
        <cfvo type="percent" val="12"/>
        <cfvo type="percent" val="13"/>
      </iconSet>
    </cfRule>
    <cfRule type="iconSet" priority="12">
      <iconSet>
        <cfvo type="percent" val="0"/>
        <cfvo type="percent" val="12"/>
        <cfvo type="percent" val="13"/>
      </iconSet>
    </cfRule>
  </conditionalFormatting>
  <conditionalFormatting sqref="AB20:AB21">
    <cfRule type="iconSet" priority="8">
      <iconSet>
        <cfvo type="percent" val="0"/>
        <cfvo type="percent" val="12"/>
        <cfvo type="percent" val="13"/>
      </iconSet>
    </cfRule>
    <cfRule type="duplicateValues" dxfId="18" priority="9"/>
    <cfRule type="iconSet" priority="10">
      <iconSet>
        <cfvo type="percent" val="0"/>
        <cfvo type="percent" val="12"/>
        <cfvo type="percent" val="13"/>
      </iconSet>
    </cfRule>
  </conditionalFormatting>
  <conditionalFormatting sqref="AB22:AB23">
    <cfRule type="iconSet" priority="7">
      <iconSet>
        <cfvo type="percent" val="0"/>
        <cfvo type="percent" val="12"/>
        <cfvo type="percent" val="13"/>
      </iconSet>
    </cfRule>
  </conditionalFormatting>
  <conditionalFormatting sqref="AB24:AB25">
    <cfRule type="iconSet" priority="5">
      <iconSet>
        <cfvo type="percent" val="0"/>
        <cfvo type="percent" val="12"/>
        <cfvo type="percent" val="13"/>
      </iconSet>
    </cfRule>
    <cfRule type="iconSet" priority="6">
      <iconSet>
        <cfvo type="percent" val="0"/>
        <cfvo type="percent" val="12"/>
        <cfvo type="percent" val="13"/>
      </iconSet>
    </cfRule>
  </conditionalFormatting>
  <conditionalFormatting sqref="AB26:AB27">
    <cfRule type="iconSet" priority="2">
      <iconSet>
        <cfvo type="percent" val="0"/>
        <cfvo type="percent" val="12"/>
        <cfvo type="percent" val="13"/>
      </iconSet>
    </cfRule>
    <cfRule type="duplicateValues" dxfId="17" priority="3"/>
    <cfRule type="iconSet" priority="4">
      <iconSet>
        <cfvo type="percent" val="0"/>
        <cfvo type="percent" val="12"/>
        <cfvo type="percent" val="13"/>
      </iconSet>
    </cfRule>
  </conditionalFormatting>
  <conditionalFormatting sqref="AB28:AB29">
    <cfRule type="iconSet" priority="1">
      <iconSet>
        <cfvo type="percent" val="0"/>
        <cfvo type="percent" val="12"/>
        <cfvo type="percent" val="13"/>
      </iconSet>
    </cfRule>
  </conditionalFormatting>
  <pageMargins left="0.11811023622047245" right="0.11811023622047245" top="0.55118110236220474" bottom="0.43307086614173229" header="0.11811023622047245" footer="0.19685039370078741"/>
  <pageSetup paperSize="9" scale="66" orientation="landscape" horizontalDpi="4294967293" verticalDpi="72" copies="2" r:id="rId1"/>
  <headerFooter alignWithMargins="0">
    <oddFooter>&amp;F&amp;RPage &amp;P</oddFooter>
  </headerFooter>
  <colBreaks count="2" manualBreakCount="2">
    <brk id="5" max="31" man="1"/>
    <brk id="51" max="31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66CC"/>
  </sheetPr>
  <dimension ref="A1:AE19"/>
  <sheetViews>
    <sheetView zoomScale="50" zoomScaleNormal="50" workbookViewId="0">
      <selection activeCell="R5" sqref="R5"/>
    </sheetView>
  </sheetViews>
  <sheetFormatPr baseColWidth="10" defaultRowHeight="48.75" customHeight="1"/>
  <cols>
    <col min="1" max="1" width="9.28515625" customWidth="1"/>
    <col min="2" max="2" width="3" customWidth="1"/>
    <col min="3" max="3" width="37.42578125" customWidth="1"/>
    <col min="4" max="4" width="11.7109375" customWidth="1"/>
    <col min="5" max="5" width="6.42578125" customWidth="1"/>
    <col min="6" max="6" width="10.140625" customWidth="1"/>
    <col min="7" max="7" width="3.28515625" customWidth="1"/>
    <col min="8" max="8" width="35" customWidth="1"/>
    <col min="9" max="9" width="10.5703125" customWidth="1"/>
    <col min="10" max="10" width="7.85546875" customWidth="1"/>
    <col min="11" max="11" width="11.5703125" customWidth="1"/>
    <col min="12" max="12" width="2.7109375" customWidth="1"/>
    <col min="13" max="13" width="38" customWidth="1"/>
    <col min="14" max="14" width="10.85546875" customWidth="1"/>
    <col min="15" max="15" width="24.42578125" customWidth="1"/>
    <col min="16" max="16" width="0" hidden="1" customWidth="1"/>
    <col min="17" max="17" width="35.85546875" customWidth="1"/>
    <col min="18" max="18" width="15.5703125" customWidth="1"/>
    <col min="19" max="19" width="6.5703125" customWidth="1"/>
    <col min="20" max="20" width="38.5703125" customWidth="1"/>
    <col min="21" max="21" width="15" customWidth="1"/>
    <col min="22" max="22" width="9" hidden="1" customWidth="1"/>
    <col min="23" max="23" width="10.140625" hidden="1" customWidth="1"/>
    <col min="24" max="24" width="38.28515625" customWidth="1"/>
    <col min="26" max="26" width="10.42578125" hidden="1" customWidth="1"/>
    <col min="27" max="27" width="14.7109375" hidden="1" customWidth="1"/>
    <col min="28" max="28" width="30.85546875" customWidth="1"/>
    <col min="29" max="29" width="12.42578125" customWidth="1"/>
    <col min="30" max="30" width="13.85546875" hidden="1" customWidth="1"/>
    <col min="31" max="31" width="13.7109375" hidden="1" customWidth="1"/>
  </cols>
  <sheetData>
    <row r="1" spans="1:31" ht="48.75" customHeight="1" thickBot="1">
      <c r="A1" s="446" t="str">
        <f>+'Parties groupes_V'!A1:G1</f>
        <v>CONCOURS QUALIFICATIFS - ARDECHE - 2022.23</v>
      </c>
      <c r="B1" s="447"/>
      <c r="C1" s="447"/>
      <c r="D1" s="447"/>
      <c r="E1" s="447"/>
      <c r="F1" s="447"/>
      <c r="G1" s="447"/>
      <c r="H1" s="447"/>
      <c r="I1" s="447"/>
      <c r="J1" s="448"/>
      <c r="K1" s="449" t="str">
        <f>+'Parties groupes_V'!H1</f>
        <v>XXXXX</v>
      </c>
      <c r="L1" s="450"/>
      <c r="M1" s="451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</row>
    <row r="2" spans="1:31" ht="48.75" customHeight="1" thickBot="1">
      <c r="A2" s="452" t="str">
        <f>+'Parties groupes_V'!A2:G2</f>
        <v>M4 - Xème Journée</v>
      </c>
      <c r="B2" s="453"/>
      <c r="C2" s="453"/>
      <c r="D2" s="453"/>
      <c r="E2" s="453"/>
      <c r="F2" s="453"/>
      <c r="G2" s="453"/>
      <c r="H2" s="453"/>
      <c r="I2" s="453"/>
      <c r="J2" s="454"/>
      <c r="K2" s="455" t="str">
        <f>+'Parties groupes_V'!H2</f>
        <v>x. xx xxxxxx 20xx</v>
      </c>
      <c r="L2" s="456"/>
      <c r="M2" s="457"/>
      <c r="N2" s="65"/>
      <c r="O2" s="65"/>
      <c r="P2" s="65"/>
      <c r="Q2" s="445" t="s">
        <v>73</v>
      </c>
      <c r="R2" s="445"/>
      <c r="S2" s="445"/>
      <c r="T2" s="445"/>
      <c r="U2" s="445"/>
      <c r="V2" s="445"/>
      <c r="W2" s="445"/>
      <c r="X2" s="445"/>
      <c r="Y2" s="445"/>
      <c r="Z2" s="445"/>
      <c r="AA2" s="445"/>
      <c r="AB2" s="445"/>
      <c r="AC2" s="445"/>
      <c r="AD2" s="445"/>
      <c r="AE2" s="65"/>
    </row>
    <row r="3" spans="1:31" ht="48.75" customHeight="1" thickBot="1">
      <c r="A3" s="66"/>
      <c r="B3" s="66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8"/>
      <c r="AE3" s="65"/>
    </row>
    <row r="4" spans="1:31" ht="48.75" customHeight="1" thickBot="1">
      <c r="A4" s="458" t="s">
        <v>43</v>
      </c>
      <c r="B4" s="459"/>
      <c r="C4" s="459"/>
      <c r="D4" s="460"/>
      <c r="E4" s="66"/>
      <c r="F4" s="461" t="s">
        <v>44</v>
      </c>
      <c r="G4" s="462"/>
      <c r="H4" s="462"/>
      <c r="I4" s="463"/>
      <c r="J4" s="65"/>
      <c r="K4" s="66"/>
      <c r="L4" s="65"/>
      <c r="M4" s="65"/>
      <c r="N4" s="65"/>
      <c r="O4" s="65"/>
      <c r="P4" s="65"/>
      <c r="Q4" s="436" t="s">
        <v>74</v>
      </c>
      <c r="R4" s="437"/>
      <c r="S4" s="110"/>
      <c r="T4" s="110"/>
      <c r="U4" s="111" t="s">
        <v>75</v>
      </c>
      <c r="V4" s="112"/>
      <c r="W4" s="210"/>
      <c r="X4" s="110"/>
      <c r="Y4" s="111" t="s">
        <v>76</v>
      </c>
      <c r="Z4" s="113"/>
      <c r="AA4" s="213"/>
      <c r="AB4" s="110"/>
      <c r="AC4" s="111" t="s">
        <v>46</v>
      </c>
      <c r="AD4" s="112"/>
      <c r="AE4" s="65"/>
    </row>
    <row r="5" spans="1:31" ht="48.75" customHeight="1">
      <c r="A5" s="67"/>
      <c r="B5" s="67"/>
      <c r="C5" s="67"/>
      <c r="D5" s="67"/>
      <c r="E5" s="66"/>
      <c r="F5" s="67"/>
      <c r="G5" s="67"/>
      <c r="H5" s="67"/>
      <c r="I5" s="67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5"/>
      <c r="W5" s="65"/>
      <c r="X5" s="65"/>
      <c r="Y5" s="65"/>
      <c r="Z5" s="65"/>
      <c r="AA5" s="65"/>
      <c r="AB5" s="65"/>
      <c r="AC5" s="65"/>
      <c r="AD5" s="65"/>
      <c r="AE5" s="68"/>
    </row>
    <row r="6" spans="1:31" ht="48.75" customHeight="1" thickBot="1">
      <c r="A6" s="137" t="s">
        <v>2</v>
      </c>
      <c r="B6" s="137"/>
      <c r="C6" s="269" t="s">
        <v>0</v>
      </c>
      <c r="D6" s="269" t="s">
        <v>1</v>
      </c>
      <c r="E6" s="137"/>
      <c r="F6" s="137" t="s">
        <v>2</v>
      </c>
      <c r="G6" s="137"/>
      <c r="H6" s="269" t="s">
        <v>0</v>
      </c>
      <c r="I6" s="269" t="s">
        <v>1</v>
      </c>
      <c r="J6" s="65"/>
      <c r="K6" s="66"/>
      <c r="L6" s="65"/>
      <c r="M6" s="65"/>
      <c r="N6" s="65"/>
      <c r="O6" s="65"/>
      <c r="P6" s="110"/>
      <c r="Q6" s="110"/>
      <c r="R6" s="81" t="s">
        <v>77</v>
      </c>
      <c r="S6" s="110"/>
      <c r="T6" s="110"/>
      <c r="U6" s="81" t="s">
        <v>77</v>
      </c>
      <c r="V6" s="114" t="s">
        <v>78</v>
      </c>
      <c r="W6" s="114" t="s">
        <v>86</v>
      </c>
      <c r="X6" s="114"/>
      <c r="Y6" s="115" t="s">
        <v>60</v>
      </c>
      <c r="Z6" s="114" t="s">
        <v>76</v>
      </c>
      <c r="AA6" s="114"/>
      <c r="AB6" s="110"/>
      <c r="AC6" s="115" t="s">
        <v>60</v>
      </c>
      <c r="AD6" s="114" t="s">
        <v>23</v>
      </c>
      <c r="AE6" s="110"/>
    </row>
    <row r="7" spans="1:31" ht="48.75" customHeight="1" thickBot="1">
      <c r="A7" s="438"/>
      <c r="B7" s="116" t="s">
        <v>45</v>
      </c>
      <c r="C7" s="117" t="str">
        <f>+'Parties groupes_V'!AU7</f>
        <v xml:space="preserve"> </v>
      </c>
      <c r="D7" s="118"/>
      <c r="E7" s="69"/>
      <c r="F7" s="438"/>
      <c r="G7" s="116" t="s">
        <v>45</v>
      </c>
      <c r="H7" s="119" t="str">
        <f>+'Parties groupes_V'!AU6</f>
        <v xml:space="preserve"> </v>
      </c>
      <c r="I7" s="120"/>
      <c r="J7" s="121"/>
      <c r="K7" s="440" t="s">
        <v>46</v>
      </c>
      <c r="L7" s="441"/>
      <c r="M7" s="441"/>
      <c r="N7" s="442"/>
      <c r="O7" s="65"/>
      <c r="P7" s="110">
        <v>4</v>
      </c>
      <c r="Q7" s="122" t="str">
        <f>+'Parties groupes_V'!AU9</f>
        <v xml:space="preserve"> </v>
      </c>
      <c r="R7" s="123" t="str">
        <f>IF(ISNA(VLOOKUP(Q7,'Parties groupes_V'!$BB$6:$BC$10,2,0)),"",VLOOKUP(Q7,'Parties groupes_V'!$BB$6:$BC$10,2,0))</f>
        <v/>
      </c>
      <c r="S7" s="110"/>
      <c r="T7" s="124" t="str">
        <f t="shared" ref="T7:T14" si="0">+C7</f>
        <v xml:space="preserve"> </v>
      </c>
      <c r="U7" s="125">
        <f>SUM(IFERROR(VLOOKUP(T7,$T$7:$V$15,3,0),0),IFERROR(VLOOKUP(T7,'[1]1A_G'!$R$7:$V$25,2,0),0))</f>
        <v>0</v>
      </c>
      <c r="V7" s="126">
        <f t="array" ref="V7">IF(OR(C7:C8="OFFICE"),0,IF(D7&gt;D8,1,0))</f>
        <v>0</v>
      </c>
      <c r="W7" s="212">
        <f>V7*2</f>
        <v>0</v>
      </c>
      <c r="X7" s="127"/>
      <c r="Y7" s="128"/>
      <c r="Z7" s="129"/>
      <c r="AA7" s="127"/>
      <c r="AB7" s="130"/>
      <c r="AC7" s="128"/>
      <c r="AD7" s="131"/>
      <c r="AE7" s="110"/>
    </row>
    <row r="8" spans="1:31" ht="48.75" customHeight="1" thickBot="1">
      <c r="A8" s="439"/>
      <c r="B8" s="132" t="s">
        <v>47</v>
      </c>
      <c r="C8" s="133" t="str">
        <f>+'Parties groupes_V'!AU14</f>
        <v xml:space="preserve"> </v>
      </c>
      <c r="D8" s="134"/>
      <c r="E8" s="69"/>
      <c r="F8" s="439"/>
      <c r="G8" s="132" t="s">
        <v>47</v>
      </c>
      <c r="H8" s="135" t="str">
        <f>+'Parties groupes_V'!AU12</f>
        <v xml:space="preserve"> </v>
      </c>
      <c r="I8" s="136"/>
      <c r="J8" s="121"/>
      <c r="K8" s="137"/>
      <c r="L8" s="138"/>
      <c r="M8" s="138"/>
      <c r="N8" s="138"/>
      <c r="O8" s="65"/>
      <c r="P8" s="110">
        <v>4</v>
      </c>
      <c r="Q8" s="122" t="str">
        <f>+'Parties groupes_V'!AU15</f>
        <v xml:space="preserve"> </v>
      </c>
      <c r="R8" s="123" t="str">
        <f>IF(ISNA(VLOOKUP(Q8,'Parties groupes_V'!$BB$12:$BC$16,2,0)),"",VLOOKUP(Q8,'Parties groupes_V'!$BB$12:$BC$16,2,0))</f>
        <v/>
      </c>
      <c r="S8" s="110"/>
      <c r="T8" s="139" t="str">
        <f t="shared" si="0"/>
        <v xml:space="preserve"> </v>
      </c>
      <c r="U8" s="140">
        <f>SUM(IFERROR(VLOOKUP(T8,$T$7:$V$15,3,0),0),IFERROR(VLOOKUP(T8,'[1]1A_G'!$R$7:$V$25,2,0),0))</f>
        <v>0</v>
      </c>
      <c r="V8" s="141">
        <f t="array" ref="V8">IF(OR(C7:C8="OFFICE"),0,IF(D7&lt;D8,1,0))</f>
        <v>0</v>
      </c>
      <c r="W8" s="212">
        <f t="shared" ref="W8:W10" si="1">V8*2</f>
        <v>0</v>
      </c>
      <c r="X8" s="142" t="str">
        <f>+H7</f>
        <v xml:space="preserve"> </v>
      </c>
      <c r="Y8" s="143">
        <f>SUM(IFERROR(VLOOKUP(X8,$X$7:$AA$15,3,0),0),IFERROR(VLOOKUP(X8,'Parties groupes_V'!$BB6:BC28,2,0),0))</f>
        <v>0</v>
      </c>
      <c r="Z8" s="141">
        <f t="array" ref="Z8">IF(OR(H7:H8="OFFICE"),0,IF(I7&gt;I8,1,0))</f>
        <v>0</v>
      </c>
      <c r="AA8" s="142">
        <f>Z8*4</f>
        <v>0</v>
      </c>
      <c r="AB8" s="144"/>
      <c r="AC8" s="145"/>
      <c r="AD8" s="146"/>
      <c r="AE8" s="110"/>
    </row>
    <row r="9" spans="1:31" ht="48.75" customHeight="1" thickBot="1">
      <c r="A9" s="438"/>
      <c r="B9" s="116" t="s">
        <v>48</v>
      </c>
      <c r="C9" s="147" t="str">
        <f>+'Parties groupes_V'!AU19</f>
        <v xml:space="preserve"> </v>
      </c>
      <c r="D9" s="118"/>
      <c r="E9" s="69"/>
      <c r="F9" s="70"/>
      <c r="G9" s="148"/>
      <c r="H9" s="149"/>
      <c r="I9" s="150"/>
      <c r="J9" s="151"/>
      <c r="K9" s="137" t="s">
        <v>2</v>
      </c>
      <c r="L9" s="137"/>
      <c r="M9" s="269" t="s">
        <v>0</v>
      </c>
      <c r="N9" s="269" t="s">
        <v>1</v>
      </c>
      <c r="O9" s="65"/>
      <c r="P9" s="110">
        <v>4</v>
      </c>
      <c r="Q9" s="122" t="str">
        <f>+'Parties groupes_V'!AU21</f>
        <v xml:space="preserve"> </v>
      </c>
      <c r="R9" s="123" t="str">
        <f>IF(ISNA(VLOOKUP(Q9,'Parties groupes_V'!$BB$18:$BC$23,2,0)),"",VLOOKUP(Q9,'Parties groupes_V'!$BB$18:$BC$23,2,0))</f>
        <v/>
      </c>
      <c r="S9" s="110"/>
      <c r="T9" s="139" t="str">
        <f t="shared" si="0"/>
        <v xml:space="preserve"> </v>
      </c>
      <c r="U9" s="140">
        <f>SUM(IFERROR(VLOOKUP(T9,$T$7:$V$15,3,0),0),IFERROR(VLOOKUP(T9,'[1]1A_G'!$R$7:$V$25,2,0),0))</f>
        <v>0</v>
      </c>
      <c r="V9" s="141">
        <f t="array" ref="V9">IF(OR(C9:C10="OFFICE"),0,IF(D9&gt;D10,1,0))</f>
        <v>0</v>
      </c>
      <c r="W9" s="212">
        <f t="shared" si="1"/>
        <v>0</v>
      </c>
      <c r="X9" s="142" t="str">
        <f>+H8</f>
        <v xml:space="preserve"> </v>
      </c>
      <c r="Y9" s="143">
        <f>SUM(IFERROR(VLOOKUP(X9,$X$7:$AA$15,3,0),0),IFERROR(VLOOKUP(X9,'[2]Parties groupe'!BB6:BC28,2,0),0))</f>
        <v>0</v>
      </c>
      <c r="Z9" s="141">
        <f t="array" ref="Z9">IF(OR(H7:H8="OFFICE"),0,IF(I7&lt;I8,1,0))</f>
        <v>0</v>
      </c>
      <c r="AA9" s="142">
        <f>Z9*4</f>
        <v>0</v>
      </c>
      <c r="AB9" s="144"/>
      <c r="AC9" s="145"/>
      <c r="AD9" s="146"/>
      <c r="AE9" s="110"/>
    </row>
    <row r="10" spans="1:31" ht="48.75" customHeight="1" thickBot="1">
      <c r="A10" s="443"/>
      <c r="B10" s="152" t="s">
        <v>49</v>
      </c>
      <c r="C10" s="153" t="str">
        <f>+'Parties groupes_V'!AU26</f>
        <v xml:space="preserve"> </v>
      </c>
      <c r="D10" s="154"/>
      <c r="E10" s="72"/>
      <c r="F10" s="73"/>
      <c r="G10" s="155"/>
      <c r="H10" s="77"/>
      <c r="I10" s="151"/>
      <c r="J10" s="77"/>
      <c r="K10" s="438"/>
      <c r="L10" s="116" t="s">
        <v>45</v>
      </c>
      <c r="M10" s="119" t="str">
        <f>IF(I8=I7," ",IF(I7&gt;I8,H7,H8))</f>
        <v xml:space="preserve"> </v>
      </c>
      <c r="N10" s="120"/>
      <c r="O10" s="65"/>
      <c r="P10" s="110">
        <v>4</v>
      </c>
      <c r="Q10" s="122" t="str">
        <f>+'Parties groupes_V'!AU27</f>
        <v xml:space="preserve"> </v>
      </c>
      <c r="R10" s="123" t="str">
        <f>IF(ISNA(VLOOKUP(Q10,'Parties groupes_V'!$BB$24:$BC$29,2,0)),"",VLOOKUP(Q10,'Parties groupes_V'!$BB$24:$BC$29,2,0))</f>
        <v/>
      </c>
      <c r="S10" s="110"/>
      <c r="T10" s="156" t="str">
        <f t="shared" si="0"/>
        <v xml:space="preserve"> </v>
      </c>
      <c r="U10" s="157">
        <f>SUM(IFERROR(VLOOKUP(T10,$T$7:$V$15,3,0),0),IFERROR(VLOOKUP(T10,'[1]1A_G'!$R$7:$V$25,2,0),0))</f>
        <v>0</v>
      </c>
      <c r="V10" s="158">
        <f t="array" ref="V10">IF(OR(C9:C10="OFFICE"),0,IF(D9&lt;D10,1,0))</f>
        <v>0</v>
      </c>
      <c r="W10" s="212">
        <f t="shared" si="1"/>
        <v>0</v>
      </c>
      <c r="X10" s="159"/>
      <c r="Y10" s="160"/>
      <c r="Z10" s="161"/>
      <c r="AA10" s="159"/>
      <c r="AB10" s="162" t="str">
        <f>+M10</f>
        <v xml:space="preserve"> </v>
      </c>
      <c r="AC10" s="163">
        <f>SUM(IFERROR(VLOOKUP(AB10,$X$8:$Y$13,2,0),0),IFERROR(VLOOKUP(AB10,$AB$10:$AD$11,3,0),0))</f>
        <v>0</v>
      </c>
      <c r="AD10" s="164">
        <f t="array" ref="AD10">IF(OR(M10:M11="OFFICE"),0,IF(N10&gt;N11,1,0))</f>
        <v>0</v>
      </c>
      <c r="AE10" s="164">
        <f>AD10*4</f>
        <v>0</v>
      </c>
    </row>
    <row r="11" spans="1:31" ht="48.75" customHeight="1" thickTop="1" thickBot="1">
      <c r="A11" s="444"/>
      <c r="B11" s="165" t="s">
        <v>50</v>
      </c>
      <c r="C11" s="166" t="str">
        <f>+'Parties groupes_V'!AU8</f>
        <v xml:space="preserve"> </v>
      </c>
      <c r="D11" s="167"/>
      <c r="E11" s="69"/>
      <c r="F11" s="440" t="s">
        <v>51</v>
      </c>
      <c r="G11" s="441"/>
      <c r="H11" s="441"/>
      <c r="I11" s="442"/>
      <c r="J11" s="77"/>
      <c r="K11" s="439"/>
      <c r="L11" s="132" t="s">
        <v>47</v>
      </c>
      <c r="M11" s="133" t="str">
        <f>IF(I14=I13," ",IF(I13&gt;I14,H13,H14))</f>
        <v xml:space="preserve"> </v>
      </c>
      <c r="N11" s="136"/>
      <c r="O11" s="65"/>
      <c r="P11" s="110"/>
      <c r="Q11" s="110"/>
      <c r="R11" s="110"/>
      <c r="S11" s="110"/>
      <c r="T11" s="124" t="str">
        <f t="shared" si="0"/>
        <v xml:space="preserve"> </v>
      </c>
      <c r="U11" s="168">
        <f>SUM(IFERROR(VLOOKUP(T11,$T$7:$V$15,3,0),0),IFERROR(VLOOKUP(T11,'[1]1A_G'!$R$7:$V$25,2,0),0))</f>
        <v>0</v>
      </c>
      <c r="V11" s="126">
        <f t="array" ref="V11">IF(OR(C11:C12="OFFICE"),0,IF(D11&gt;D12,1,0))</f>
        <v>0</v>
      </c>
      <c r="W11" s="211">
        <f>V11*2</f>
        <v>0</v>
      </c>
      <c r="X11" s="127"/>
      <c r="Y11" s="169"/>
      <c r="Z11" s="129"/>
      <c r="AA11" s="127"/>
      <c r="AB11" s="170" t="str">
        <f>+M11</f>
        <v xml:space="preserve"> </v>
      </c>
      <c r="AC11" s="163">
        <f>SUM(IFERROR(VLOOKUP(AB11,$X$8:$Y$13,2,0),0),IFERROR(VLOOKUP(AB11,$AB$10:$AD$11,3,0),0))</f>
        <v>0</v>
      </c>
      <c r="AD11" s="171">
        <f t="array" ref="AD11">IF(OR(M10:M11="OFFICE"),0,IF(N10&lt;N11,1,0))</f>
        <v>0</v>
      </c>
      <c r="AE11" s="164">
        <f>AD11*4</f>
        <v>0</v>
      </c>
    </row>
    <row r="12" spans="1:31" ht="48.75" customHeight="1" thickBot="1">
      <c r="A12" s="439"/>
      <c r="B12" s="132" t="s">
        <v>52</v>
      </c>
      <c r="C12" s="172" t="str">
        <f>+'Parties groupes_V'!AU13</f>
        <v xml:space="preserve"> </v>
      </c>
      <c r="D12" s="134"/>
      <c r="E12" s="69"/>
      <c r="F12" s="78"/>
      <c r="G12" s="173"/>
      <c r="H12" s="174"/>
      <c r="I12" s="175"/>
      <c r="J12" s="151"/>
      <c r="K12" s="73"/>
      <c r="L12" s="155"/>
      <c r="M12" s="176"/>
      <c r="N12" s="151"/>
      <c r="O12" s="65"/>
      <c r="P12" s="110"/>
      <c r="Q12" s="110"/>
      <c r="R12" s="110"/>
      <c r="S12" s="110"/>
      <c r="T12" s="139" t="str">
        <f t="shared" si="0"/>
        <v xml:space="preserve"> </v>
      </c>
      <c r="U12" s="140">
        <f>SUM(IFERROR(VLOOKUP(T12,$T$7:$V$15,3,0),0),IFERROR(VLOOKUP(T12,'[1]1A_G'!$R$7:$V$25,2,0),0))</f>
        <v>0</v>
      </c>
      <c r="V12" s="141">
        <f t="array" ref="V12">IF(OR(C11:C12="OFFICE"),0,IF(D11&lt;D12,1,0))</f>
        <v>0</v>
      </c>
      <c r="W12" s="211">
        <f t="shared" ref="W12:W14" si="2">V12*2</f>
        <v>0</v>
      </c>
      <c r="X12" s="142" t="str">
        <f>+H13</f>
        <v xml:space="preserve"> </v>
      </c>
      <c r="Y12" s="143">
        <f>SUM(IFERROR(VLOOKUP(X12,$X$7:$AA$15,3,0),0),IFERROR(VLOOKUP(X12,'[3]1A_G'!$R$7:$V$25,2,0),0))</f>
        <v>0</v>
      </c>
      <c r="Z12" s="141">
        <f t="array" ref="Z12">IF(OR(H13:H14="OFFICE"),0,IF(I13&gt;I14,1,0))</f>
        <v>0</v>
      </c>
      <c r="AA12" s="142">
        <f>Z12*4</f>
        <v>0</v>
      </c>
      <c r="AB12" s="144"/>
      <c r="AC12" s="145"/>
      <c r="AD12" s="146"/>
      <c r="AE12" s="110"/>
    </row>
    <row r="13" spans="1:31" ht="48.75" customHeight="1" thickBot="1">
      <c r="A13" s="438"/>
      <c r="B13" s="116" t="s">
        <v>53</v>
      </c>
      <c r="C13" s="177" t="str">
        <f>+'Parties groupes_V'!AU20</f>
        <v xml:space="preserve"> </v>
      </c>
      <c r="D13" s="118"/>
      <c r="E13" s="69"/>
      <c r="F13" s="438"/>
      <c r="G13" s="116" t="s">
        <v>53</v>
      </c>
      <c r="H13" s="119" t="str">
        <f>+'Parties groupes_V'!AU18</f>
        <v xml:space="preserve"> </v>
      </c>
      <c r="I13" s="120"/>
      <c r="J13" s="151"/>
      <c r="K13" s="73"/>
      <c r="L13" s="155"/>
      <c r="M13" s="77"/>
      <c r="N13" s="151"/>
      <c r="O13" s="65"/>
      <c r="P13" s="65"/>
      <c r="Q13" s="436" t="s">
        <v>84</v>
      </c>
      <c r="R13" s="437"/>
      <c r="S13" s="110"/>
      <c r="T13" s="139" t="str">
        <f t="shared" si="0"/>
        <v xml:space="preserve"> </v>
      </c>
      <c r="U13" s="140">
        <f>SUM(IFERROR(VLOOKUP(T13,$T$7:$V$15,3,0),0),IFERROR(VLOOKUP(T13,'[1]1A_G'!$R$7:$V$25,2,0),0))</f>
        <v>0</v>
      </c>
      <c r="V13" s="141">
        <f t="array" ref="V13">IF(OR(C13:C14="OFFICE"),0,IF(D13&gt;D14,1,0))</f>
        <v>0</v>
      </c>
      <c r="W13" s="211">
        <f t="shared" si="2"/>
        <v>0</v>
      </c>
      <c r="X13" s="142" t="str">
        <f>+H14</f>
        <v xml:space="preserve"> </v>
      </c>
      <c r="Y13" s="143">
        <f>SUM(IFERROR(VLOOKUP(X13,$X$7:$AA$15,3,0),0),IFERROR(VLOOKUP(X13,'[3]1A_G'!$R$7:$V$25,2,0),0))</f>
        <v>0</v>
      </c>
      <c r="Z13" s="141">
        <f t="array" ref="Z13">IF(OR(H13:H14="OFFICE"),0,IF(I13&lt;I14,1,0))</f>
        <v>0</v>
      </c>
      <c r="AA13" s="142">
        <f>Z13*4</f>
        <v>0</v>
      </c>
      <c r="AB13" s="144"/>
      <c r="AC13" s="145"/>
      <c r="AD13" s="146"/>
      <c r="AE13" s="110"/>
    </row>
    <row r="14" spans="1:31" ht="48.75" customHeight="1" thickBot="1">
      <c r="A14" s="439"/>
      <c r="B14" s="132" t="s">
        <v>54</v>
      </c>
      <c r="C14" s="178" t="str">
        <f>+'Parties groupes_V'!AU25</f>
        <v xml:space="preserve"> </v>
      </c>
      <c r="D14" s="134"/>
      <c r="E14" s="64"/>
      <c r="F14" s="439"/>
      <c r="G14" s="132" t="s">
        <v>54</v>
      </c>
      <c r="H14" s="133" t="str">
        <f>+'Parties groupes_V'!AU24</f>
        <v xml:space="preserve"> </v>
      </c>
      <c r="I14" s="136"/>
      <c r="J14" s="151"/>
      <c r="K14" s="73"/>
      <c r="L14" s="155"/>
      <c r="M14" s="179"/>
      <c r="N14" s="179"/>
      <c r="P14" s="68"/>
      <c r="Q14" s="68"/>
      <c r="R14" s="68"/>
      <c r="S14" s="110"/>
      <c r="T14" s="180" t="str">
        <f t="shared" si="0"/>
        <v xml:space="preserve"> </v>
      </c>
      <c r="U14" s="157">
        <f>SUM(IFERROR(VLOOKUP(T14,$T$7:$V$15,3,0),0),IFERROR(VLOOKUP(T14,'[1]1A_G'!$R$7:$V$25,2,0),0))</f>
        <v>0</v>
      </c>
      <c r="V14" s="181">
        <f t="array" ref="V14">IF(OR(C13:C14="OFFICE"),0,IF(D13&lt;D14,1,0))</f>
        <v>0</v>
      </c>
      <c r="W14" s="211">
        <f t="shared" si="2"/>
        <v>0</v>
      </c>
      <c r="X14" s="182"/>
      <c r="Y14" s="183"/>
      <c r="Z14" s="184"/>
      <c r="AA14" s="182"/>
      <c r="AB14" s="185"/>
      <c r="AC14" s="183"/>
      <c r="AD14" s="186"/>
      <c r="AE14" s="110"/>
    </row>
    <row r="15" spans="1:31" ht="48.75" customHeight="1">
      <c r="A15" s="69"/>
      <c r="B15" s="74"/>
      <c r="C15" s="79"/>
      <c r="D15" s="80"/>
      <c r="E15" s="69"/>
      <c r="F15" s="69"/>
      <c r="G15" s="74"/>
      <c r="H15" s="75"/>
      <c r="I15" s="76"/>
      <c r="J15" s="71"/>
      <c r="K15" s="69"/>
      <c r="L15" s="74"/>
      <c r="M15" s="75"/>
      <c r="N15" s="76"/>
      <c r="O15" s="68"/>
      <c r="P15" s="110"/>
      <c r="Q15" s="110"/>
      <c r="R15" s="109" t="s">
        <v>77</v>
      </c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</row>
    <row r="16" spans="1:31" ht="48.75" customHeight="1">
      <c r="A16" s="69"/>
      <c r="B16" s="187"/>
      <c r="C16" s="188"/>
      <c r="D16" s="99"/>
      <c r="E16" s="69"/>
      <c r="F16" s="69"/>
      <c r="G16" s="187"/>
      <c r="H16" s="188"/>
      <c r="I16" s="99"/>
      <c r="J16" s="65"/>
      <c r="K16" s="66"/>
      <c r="L16" s="65"/>
      <c r="M16" s="65"/>
      <c r="N16" s="65"/>
      <c r="O16" s="65"/>
      <c r="P16" s="110">
        <v>5</v>
      </c>
      <c r="Q16" s="122" t="str">
        <f>+'Parties groupes_V'!AU10</f>
        <v xml:space="preserve"> </v>
      </c>
      <c r="R16" s="123" t="str">
        <f>IF(ISNA(VLOOKUP(Q16,'Parties groupes_V'!$BB$6:$BC$10,2,0)),"",VLOOKUP(Q16,'Parties groupes_V'!$BB$6:$BC$10,2,0))</f>
        <v/>
      </c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</row>
    <row r="17" spans="15:31" ht="48.75" customHeight="1">
      <c r="O17" s="65"/>
      <c r="P17" s="110">
        <v>5</v>
      </c>
      <c r="Q17" s="122" t="str">
        <f>+'Parties groupes_V'!AU16</f>
        <v xml:space="preserve"> </v>
      </c>
      <c r="R17" s="123" t="str">
        <f>IF(ISNA(VLOOKUP(Q17,'Parties groupes_V'!$BB$12:$BC$16,2,0)),"",VLOOKUP(Q17,'Parties groupes_V'!$BB$12:$BC$16,2,0))</f>
        <v/>
      </c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</row>
    <row r="18" spans="15:31" ht="48.75" customHeight="1">
      <c r="P18" s="110">
        <v>5</v>
      </c>
      <c r="Q18" s="122" t="str">
        <f>+'Parties groupes_V'!AU22</f>
        <v xml:space="preserve"> </v>
      </c>
      <c r="R18" s="123" t="str">
        <f>IF(ISNA(VLOOKUP(Q18,'Parties groupes_V'!$BB$18:$BC$23,2,0)),"",VLOOKUP(Q18,'Parties groupes_V'!$BB$18:$BC$23,2,0))</f>
        <v/>
      </c>
    </row>
    <row r="19" spans="15:31" ht="48.75" customHeight="1">
      <c r="P19" s="110">
        <v>5</v>
      </c>
      <c r="Q19" s="122" t="str">
        <f>+'Parties groupes_V'!AU28</f>
        <v xml:space="preserve"> </v>
      </c>
      <c r="R19" s="123" t="str">
        <f>IF(ISNA(VLOOKUP(Q19,'Parties groupes_V'!$BB$24:$BC$29,2,0)),"",VLOOKUP(Q19,'Parties groupes_V'!$BB$24:$BC$29,2,0))</f>
        <v/>
      </c>
    </row>
  </sheetData>
  <sheetProtection sheet="1" objects="1" scenarios="1"/>
  <mergeCells count="18">
    <mergeCell ref="Q2:AD2"/>
    <mergeCell ref="Q4:R4"/>
    <mergeCell ref="A1:J1"/>
    <mergeCell ref="K1:M1"/>
    <mergeCell ref="A2:J2"/>
    <mergeCell ref="K2:M2"/>
    <mergeCell ref="A4:D4"/>
    <mergeCell ref="F4:I4"/>
    <mergeCell ref="Q13:R13"/>
    <mergeCell ref="A13:A14"/>
    <mergeCell ref="F13:F14"/>
    <mergeCell ref="A7:A8"/>
    <mergeCell ref="F7:F8"/>
    <mergeCell ref="K7:N7"/>
    <mergeCell ref="A9:A10"/>
    <mergeCell ref="K10:K11"/>
    <mergeCell ref="A11:A12"/>
    <mergeCell ref="F11:I11"/>
  </mergeCells>
  <conditionalFormatting sqref="C11:C15">
    <cfRule type="cellIs" dxfId="16" priority="8" stopIfTrue="1" operator="equal">
      <formula>"OFFICE"</formula>
    </cfRule>
  </conditionalFormatting>
  <conditionalFormatting sqref="H9:H10 H15 M13 M15">
    <cfRule type="cellIs" dxfId="15" priority="7" stopIfTrue="1" operator="equal">
      <formula>"OFFICE"</formula>
    </cfRule>
  </conditionalFormatting>
  <conditionalFormatting sqref="Y9">
    <cfRule type="expression" dxfId="14" priority="5">
      <formula>OR($Z$8&lt;$Z$9,$Z$8=$Z$9)</formula>
    </cfRule>
  </conditionalFormatting>
  <conditionalFormatting sqref="Y12">
    <cfRule type="expression" dxfId="13" priority="4">
      <formula>OR($Z$12&gt;$Z$13,$Z$12=$Z$13)</formula>
    </cfRule>
  </conditionalFormatting>
  <conditionalFormatting sqref="Y8">
    <cfRule type="expression" dxfId="12" priority="2">
      <formula>OR($Z$8&gt;$Z$9,$Z$8=$Z$9)</formula>
    </cfRule>
  </conditionalFormatting>
  <conditionalFormatting sqref="Y13">
    <cfRule type="expression" dxfId="11" priority="1">
      <formula>OR($Z$12&lt;$Z$13,$Z$12=$Z$13)</formula>
    </cfRule>
  </conditionalFormatting>
  <pageMargins left="0.14000000000000001" right="0.2" top="0.74803149606299213" bottom="0.74803149606299213" header="0.31496062992125984" footer="0.31496062992125984"/>
  <pageSetup paperSize="9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66FF33"/>
  </sheetPr>
  <dimension ref="A1:P31"/>
  <sheetViews>
    <sheetView topLeftCell="A4" zoomScale="80" zoomScaleNormal="80" workbookViewId="0">
      <selection activeCell="I10" sqref="I10"/>
    </sheetView>
  </sheetViews>
  <sheetFormatPr baseColWidth="10" defaultRowHeight="12.75"/>
  <cols>
    <col min="1" max="1" width="5.5703125" customWidth="1"/>
    <col min="2" max="2" width="32.5703125" customWidth="1"/>
    <col min="3" max="3" width="9.5703125" customWidth="1"/>
    <col min="4" max="4" width="7.140625" customWidth="1"/>
    <col min="5" max="5" width="7.7109375" customWidth="1"/>
    <col min="6" max="6" width="9" customWidth="1"/>
    <col min="7" max="7" width="12.42578125" bestFit="1" customWidth="1"/>
    <col min="9" max="9" width="12.42578125" bestFit="1" customWidth="1"/>
    <col min="16" max="16" width="12.42578125" bestFit="1" customWidth="1"/>
  </cols>
  <sheetData>
    <row r="1" spans="1:16" ht="30.75" customHeight="1" thickBot="1">
      <c r="A1" s="446" t="str">
        <f>+'Parties groupes_V'!A1:G1</f>
        <v>CONCOURS QUALIFICATIFS - ARDECHE - 2022.23</v>
      </c>
      <c r="B1" s="447"/>
      <c r="C1" s="447"/>
      <c r="D1" s="447"/>
      <c r="E1" s="447"/>
      <c r="F1" s="447"/>
      <c r="G1" s="447"/>
      <c r="H1" s="447"/>
      <c r="I1" s="447"/>
      <c r="J1" s="448"/>
      <c r="K1" s="449" t="str">
        <f>+'Parties groupes_V'!H1</f>
        <v>XXXXX</v>
      </c>
      <c r="L1" s="450"/>
      <c r="M1" s="451"/>
      <c r="N1" s="81"/>
      <c r="O1" s="81"/>
      <c r="P1" s="81"/>
    </row>
    <row r="2" spans="1:16" ht="30.75" customHeight="1" thickBot="1">
      <c r="A2" s="452" t="str">
        <f>+'Parties groupes_V'!A2:G2</f>
        <v>M4 - Xème Journée</v>
      </c>
      <c r="B2" s="453"/>
      <c r="C2" s="453"/>
      <c r="D2" s="453"/>
      <c r="E2" s="453"/>
      <c r="F2" s="453"/>
      <c r="G2" s="453"/>
      <c r="H2" s="453"/>
      <c r="I2" s="453"/>
      <c r="J2" s="454"/>
      <c r="K2" s="455" t="str">
        <f>+'Parties groupes_V'!H2</f>
        <v>x. xx xxxxxx 20xx</v>
      </c>
      <c r="L2" s="456"/>
      <c r="M2" s="457"/>
      <c r="N2" s="82"/>
      <c r="O2" s="82"/>
      <c r="P2" s="82"/>
    </row>
    <row r="3" spans="1:16" ht="21" customHeight="1" thickBot="1">
      <c r="A3" s="83"/>
      <c r="B3" s="83"/>
      <c r="C3" s="465"/>
      <c r="D3" s="465"/>
      <c r="E3" s="465"/>
      <c r="F3" s="84"/>
      <c r="G3" s="84"/>
      <c r="H3" s="65"/>
      <c r="I3" s="65"/>
      <c r="J3" s="65"/>
      <c r="K3" s="65"/>
      <c r="L3" s="65"/>
      <c r="M3" s="464"/>
      <c r="N3" s="464"/>
      <c r="O3" s="85"/>
      <c r="P3" s="85"/>
    </row>
    <row r="4" spans="1:16" ht="27" customHeight="1" thickBot="1">
      <c r="A4" s="65"/>
      <c r="B4" s="86"/>
      <c r="C4" s="469" t="s">
        <v>55</v>
      </c>
      <c r="D4" s="470"/>
      <c r="E4" s="470"/>
      <c r="F4" s="470"/>
      <c r="G4" s="470"/>
      <c r="H4" s="470"/>
      <c r="I4" s="470"/>
      <c r="J4" s="470"/>
      <c r="K4" s="470"/>
      <c r="L4" s="471"/>
      <c r="M4" s="472" t="s">
        <v>56</v>
      </c>
      <c r="N4" s="470"/>
      <c r="O4" s="470"/>
      <c r="P4" s="473"/>
    </row>
    <row r="5" spans="1:16" ht="32.25" thickBot="1">
      <c r="A5" s="65"/>
      <c r="B5" s="86"/>
      <c r="C5" s="87" t="s">
        <v>57</v>
      </c>
      <c r="D5" s="88" t="s">
        <v>58</v>
      </c>
      <c r="E5" s="88" t="s">
        <v>59</v>
      </c>
      <c r="F5" s="89" t="s">
        <v>60</v>
      </c>
      <c r="G5" s="89" t="s">
        <v>61</v>
      </c>
      <c r="H5" s="89" t="s">
        <v>62</v>
      </c>
      <c r="I5" s="89" t="s">
        <v>63</v>
      </c>
      <c r="J5" s="89" t="s">
        <v>83</v>
      </c>
      <c r="K5" s="88" t="s">
        <v>64</v>
      </c>
      <c r="L5" s="88" t="s">
        <v>65</v>
      </c>
      <c r="M5" s="90" t="s">
        <v>66</v>
      </c>
      <c r="N5" s="88" t="s">
        <v>67</v>
      </c>
      <c r="O5" s="91" t="s">
        <v>68</v>
      </c>
      <c r="P5" s="91" t="s">
        <v>69</v>
      </c>
    </row>
    <row r="6" spans="1:16" ht="13.5" thickBot="1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</row>
    <row r="7" spans="1:16" ht="24.95" customHeight="1">
      <c r="A7" s="466">
        <v>1</v>
      </c>
      <c r="B7" s="207" t="str">
        <f>+'Parties groupes_V'!I6</f>
        <v/>
      </c>
      <c r="C7" s="339">
        <f>INDEX('Parties groupes_V'!$K$6:$K$10,MATCH(B7,'Parties groupes_V'!$I$6:$I$10,0))</f>
        <v>0</v>
      </c>
      <c r="D7" s="340">
        <f>INDEX('Parties groupes_V'!$T$6:$T$10,MATCH(B7,'Parties groupes_V'!$R$6:$R$10,0))</f>
        <v>0</v>
      </c>
      <c r="E7" s="341">
        <f>INDEX('Parties groupes_V'!$AC$6:$AC$10,MATCH(B7,'Parties groupes_V'!$AA$6:$AA$10,0))</f>
        <v>0</v>
      </c>
      <c r="F7" s="333">
        <f>IF((C7=""),"",SUM(C7:E7))</f>
        <v>0</v>
      </c>
      <c r="G7" s="339" t="str">
        <f>IF(ISNA(MATCH(B7,'Parties groupes_V'!$AI$6:$AI$10,0)),"",INDEX('Parties groupes_V'!$AL$6:$AL$10,MATCH(B7,'Parties groupes_V'!$AI$6:$AI$10,0)))</f>
        <v/>
      </c>
      <c r="H7" s="340" t="str">
        <f>IF(ISNA(MATCH(B7,'Parties groupes_V'!$AI$6:$AI$10,0)),"",INDEX('Parties groupes_V'!$AM$6:$AM$10,MATCH(B7,'Parties groupes_V'!$AI$6:$AI$10,0)))</f>
        <v/>
      </c>
      <c r="I7" s="388" t="str">
        <f>IF(ISERROR(G7-H7),"",(G7-H7))</f>
        <v/>
      </c>
      <c r="J7" s="341" t="str">
        <f>IF(ISNA(MATCH(B7,'Parties groupes_V'!$AI$6:$AI$10,0)),"",INDEX('Parties groupes_V'!$AO$6:$AO$10,MATCH(B7,'Parties groupes_V'!$AI$6:$AI$10,0)))</f>
        <v/>
      </c>
      <c r="K7" s="336" t="str">
        <f>IF(ISNA(MATCH(B7,'Parties groupes_V'!$AU$6:$AU$10,0)),"",INDEX('Parties groupes_V'!$AT$6:$AT$10,MATCH(B7,'Parties groupes_V'!$AU$6:$AU$10,0)))</f>
        <v/>
      </c>
      <c r="L7" s="92">
        <f>IF((D7=""),"",IF((K7=1),6,IF((K7=2),4,IF((K7=3),2,0))))</f>
        <v>0</v>
      </c>
      <c r="M7" s="203" t="str">
        <f>IF((K7=""),"",IF(OR(K7=1,K7=4,K7=5),"",IF(('Phases Finales'!$D$14=""),"",VLOOKUP(B7,'Phases Finales'!$T$7:$Z$14,4,0))))</f>
        <v/>
      </c>
      <c r="N7" s="203" t="str">
        <f>IF((K7=""),"",IF(OR(K7=2,K7=3,K7=4,K7=5),"",IF(('Phases Finales'!$Z$13=""),"",VLOOKUP(B7,'Phases Finales'!$X$8:$AA$13,4,0))))</f>
        <v/>
      </c>
      <c r="O7" s="199" t="str">
        <f>IF(OR(N7="",N7=0),"",VLOOKUP(B7,'Phases Finales'!$AB$10:$AE$11,4,0))</f>
        <v/>
      </c>
      <c r="P7" s="398">
        <f>IF((E7=""),"",SUM(F7,L7,M7,N7,O7))</f>
        <v>0</v>
      </c>
    </row>
    <row r="8" spans="1:16" ht="24.95" customHeight="1">
      <c r="A8" s="467"/>
      <c r="B8" s="94" t="str">
        <f>+'Parties groupes_V'!I7</f>
        <v/>
      </c>
      <c r="C8" s="342">
        <f>INDEX('Parties groupes_V'!$K$6:$K$10,MATCH(B8,'Parties groupes_V'!$I$6:$I$10,0))</f>
        <v>0</v>
      </c>
      <c r="D8" s="209">
        <f>INDEX('Parties groupes_V'!$T$6:$T$10,MATCH(B8,'Parties groupes_V'!$R$6:$R$10,0))</f>
        <v>0</v>
      </c>
      <c r="E8" s="343">
        <f>INDEX('Parties groupes_V'!$AC$6:$AC$10,MATCH(B8,'Parties groupes_V'!$AA$6:$AA$10,0))</f>
        <v>0</v>
      </c>
      <c r="F8" s="334">
        <f>IF((C8=""),"",SUM(C8:E8))</f>
        <v>0</v>
      </c>
      <c r="G8" s="342" t="str">
        <f>IF(ISNA(MATCH(B8,'Parties groupes_V'!$AI$6:$AI$10,0)),"",INDEX('Parties groupes_V'!$AL$6:$AL$10,MATCH(B8,'Parties groupes_V'!$AI$6:$AI$10,0)))</f>
        <v/>
      </c>
      <c r="H8" s="209" t="str">
        <f>IF(ISNA(MATCH(B8,'Parties groupes_V'!$AI$6:$AI$10,0)),"",INDEX('Parties groupes_V'!$AM$6:$AM$10,MATCH(B8,'Parties groupes_V'!$AI$6:$AI$10,0)))</f>
        <v/>
      </c>
      <c r="I8" s="209" t="str">
        <f t="shared" ref="I8:I29" si="0">IF(ISERROR(G8-H8),"",(G8-H8))</f>
        <v/>
      </c>
      <c r="J8" s="343" t="str">
        <f>IF(ISNA(MATCH(B8,'Parties groupes_V'!$AI$6:$AI$10,0)),"",INDEX('Parties groupes_V'!$AO$6:$AO$10,MATCH(B8,'Parties groupes_V'!$AI$6:$AI$10,0)))</f>
        <v/>
      </c>
      <c r="K8" s="96" t="str">
        <f>IF(ISNA(MATCH(B8,'Parties groupes_V'!$AU$6:$AU$10,0)),"",INDEX('Parties groupes_V'!$AT$6:$AT$10,MATCH(B8,'Parties groupes_V'!$AU$6:$AU$10,0)))</f>
        <v/>
      </c>
      <c r="L8" s="95">
        <f>IF((D8=""),"",IF((K8=1),6,IF((K8=2),4,IF((K8=3),2,0))))</f>
        <v>0</v>
      </c>
      <c r="M8" s="93" t="str">
        <f>IF((K8=""),"",IF(OR(K8=1,K8=4,K8=5),"",IF(('Phases Finales'!$D$14=""),"",VLOOKUP(B8,'Phases Finales'!$T$7:$Z$14,4,0))))</f>
        <v/>
      </c>
      <c r="N8" s="93" t="str">
        <f>IF((K8=""),"",IF(OR(K8=2,K8=3,K8=4,K8=5),"",IF(('Phases Finales'!$Z$13=""),"",VLOOKUP(B8,'Phases Finales'!$X$8:$AA$13,4,0))))</f>
        <v/>
      </c>
      <c r="O8" s="96" t="str">
        <f>IF(OR(N8="",N8=0),"",VLOOKUP(B8,'Phases Finales'!$AB$10:$AE$11,4,0))</f>
        <v/>
      </c>
      <c r="P8" s="196">
        <f>IF((E8=""),"",SUM(F8,L8,M8,N8,O8))</f>
        <v>0</v>
      </c>
    </row>
    <row r="9" spans="1:16" ht="24.95" customHeight="1">
      <c r="A9" s="467"/>
      <c r="B9" s="94" t="str">
        <f>+'Parties groupes_V'!I8</f>
        <v/>
      </c>
      <c r="C9" s="342">
        <f>INDEX('Parties groupes_V'!$K$6:$K$10,MATCH(B9,'Parties groupes_V'!$I$6:$I$10,0))</f>
        <v>0</v>
      </c>
      <c r="D9" s="209">
        <f>INDEX('Parties groupes_V'!$T$6:$T$10,MATCH(B9,'Parties groupes_V'!$R$6:$R$10,0))</f>
        <v>0</v>
      </c>
      <c r="E9" s="343">
        <f>INDEX('Parties groupes_V'!$AC$6:$AC$10,MATCH(B9,'Parties groupes_V'!$AA$6:$AA$10,0))</f>
        <v>0</v>
      </c>
      <c r="F9" s="334">
        <f>IF((C9=""),"",SUM(C9:E9))</f>
        <v>0</v>
      </c>
      <c r="G9" s="342" t="str">
        <f>IF(ISNA(MATCH(B9,'Parties groupes_V'!$AI$6:$AI$10,0)),"",INDEX('Parties groupes_V'!$AL$6:$AL$10,MATCH(B9,'Parties groupes_V'!$AI$6:$AI$10,0)))</f>
        <v/>
      </c>
      <c r="H9" s="209" t="str">
        <f>IF(ISNA(MATCH(B9,'Parties groupes_V'!$AI$6:$AI$10,0)),"",INDEX('Parties groupes_V'!$AM$6:$AM$10,MATCH(B9,'Parties groupes_V'!$AI$6:$AI$10,0)))</f>
        <v/>
      </c>
      <c r="I9" s="209" t="str">
        <f t="shared" si="0"/>
        <v/>
      </c>
      <c r="J9" s="343" t="str">
        <f>IF(ISNA(MATCH(B9,'Parties groupes_V'!$AI$6:$AI$10,0)),"",INDEX('Parties groupes_V'!$AO$6:$AO$10,MATCH(B9,'Parties groupes_V'!$AI$6:$AI$10,0)))</f>
        <v/>
      </c>
      <c r="K9" s="337" t="str">
        <f>IF(ISNA(MATCH(B9,'Parties groupes_V'!$AU$6:$AU$10,0)),"",INDEX('Parties groupes_V'!$AT$6:$AT$10,MATCH(B9,'Parties groupes_V'!$AU$6:$AU$10,0)))</f>
        <v/>
      </c>
      <c r="L9" s="95">
        <f>IF((D9=""),"",IF((K9=1),6,IF((K9=2),4,IF((K9=3),2,0))))</f>
        <v>0</v>
      </c>
      <c r="M9" s="93" t="str">
        <f>IF((K9=""),"",IF(OR(K9=1,K9=4,K9=5),"",IF(('Phases Finales'!$D$14=""),"",VLOOKUP(B9,'Phases Finales'!$T$7:$Z$14,4,0))))</f>
        <v/>
      </c>
      <c r="N9" s="93" t="str">
        <f>IF((K9=""),"",IF(OR(K9=2,K9=3,K9=4,K9=5),"",IF(('Phases Finales'!$Z$13=""),"",VLOOKUP(B9,'Phases Finales'!$X$8:$AA$13,4,0))))</f>
        <v/>
      </c>
      <c r="O9" s="96" t="str">
        <f>IF(OR(N9="",N9=0),"",VLOOKUP(B9,'Phases Finales'!$AB$10:$AE$11,4,0))</f>
        <v/>
      </c>
      <c r="P9" s="196">
        <f>IF((E9=""),"",SUM(F9,L9,M9,N9,O9))</f>
        <v>0</v>
      </c>
    </row>
    <row r="10" spans="1:16" ht="24.95" customHeight="1">
      <c r="A10" s="467"/>
      <c r="B10" s="94" t="str">
        <f>+'Parties groupes_V'!I9</f>
        <v/>
      </c>
      <c r="C10" s="342">
        <f>INDEX('Parties groupes_V'!$K$6:$K$10,MATCH(B10,'Parties groupes_V'!$I$6:$I$10,0))</f>
        <v>0</v>
      </c>
      <c r="D10" s="209">
        <f>INDEX('Parties groupes_V'!$T$6:$T$10,MATCH(B10,'Parties groupes_V'!$R$6:$R$10,0))</f>
        <v>0</v>
      </c>
      <c r="E10" s="343">
        <f>INDEX('Parties groupes_V'!$AC$6:$AC$10,MATCH(B10,'Parties groupes_V'!$AA$6:$AA$10,0))</f>
        <v>0</v>
      </c>
      <c r="F10" s="334">
        <f>IF((C10=""),"",SUM(C10:E10))</f>
        <v>0</v>
      </c>
      <c r="G10" s="342" t="str">
        <f>IF(ISNA(MATCH(B10,'Parties groupes_V'!$AI$6:$AI$10,0)),"",INDEX('Parties groupes_V'!$AL$6:$AL$10,MATCH(B10,'Parties groupes_V'!$AI$6:$AI$10,0)))</f>
        <v/>
      </c>
      <c r="H10" s="209" t="str">
        <f>IF(ISNA(MATCH(B10,'Parties groupes_V'!$AI$6:$AI$10,0)),"",INDEX('Parties groupes_V'!$AM$6:$AM$10,MATCH(B10,'Parties groupes_V'!$AI$6:$AI$10,0)))</f>
        <v/>
      </c>
      <c r="I10" s="209" t="str">
        <f t="shared" si="0"/>
        <v/>
      </c>
      <c r="J10" s="343" t="str">
        <f>IF(ISNA(MATCH(B10,'Parties groupes_V'!$AI$6:$AI$10,0)),"",INDEX('Parties groupes_V'!$AO$6:$AO$10,MATCH(B10,'Parties groupes_V'!$AI$6:$AI$10,0)))</f>
        <v/>
      </c>
      <c r="K10" s="96" t="str">
        <f>IF(ISNA(MATCH(B10,'Parties groupes_V'!$AU$6:$AU$10,0)),"",INDEX('Parties groupes_V'!$AT$6:$AT$10,MATCH(B10,'Parties groupes_V'!$AU$6:$AU$10,0)))</f>
        <v/>
      </c>
      <c r="L10" s="95">
        <f>IF((D10=""),"",IF((K10=1),6,IF((K10=2),4,IF((K10=3),2,0))))</f>
        <v>0</v>
      </c>
      <c r="M10" s="93" t="str">
        <f>IF((K10=""),"",IF(OR(K10=1,K10=4,K10=5),"",IF(('Phases Finales'!$D$14=""),"",VLOOKUP(B10,'Phases Finales'!$T$7:$Z$14,4,0))))</f>
        <v/>
      </c>
      <c r="N10" s="93" t="str">
        <f>IF((K10=""),"",IF(OR(K10=2,K10=3,K10=4,K10=5),"",IF(('Phases Finales'!$Z$13=""),"",VLOOKUP(B10,'Phases Finales'!$X$8:$AA$13,4,0))))</f>
        <v/>
      </c>
      <c r="O10" s="96" t="str">
        <f>IF(OR(N10="",N10=0),"",VLOOKUP(B10,'Phases Finales'!$AB$10:$AE$11,4,0))</f>
        <v/>
      </c>
      <c r="P10" s="196">
        <f>IF((E10=""),"",SUM(F10,L10,M10,N10,O10))</f>
        <v>0</v>
      </c>
    </row>
    <row r="11" spans="1:16" ht="24.95" customHeight="1" thickBot="1">
      <c r="A11" s="468"/>
      <c r="B11" s="208" t="str">
        <f>+'Parties groupes_V'!I10</f>
        <v/>
      </c>
      <c r="C11" s="344">
        <f>INDEX('Parties groupes_V'!$K$6:$K$10,MATCH(B11,'Parties groupes_V'!$I$6:$I$10,0))</f>
        <v>0</v>
      </c>
      <c r="D11" s="345">
        <f>INDEX('Parties groupes_V'!$T$6:$T$10,MATCH(B11,'Parties groupes_V'!$R$6:$R$10,0))</f>
        <v>0</v>
      </c>
      <c r="E11" s="346">
        <f>INDEX('Parties groupes_V'!$AC$6:$AC$10,MATCH(B11,'Parties groupes_V'!$AA$6:$AA$10,0))</f>
        <v>0</v>
      </c>
      <c r="F11" s="335">
        <f>IF((C11=""),"",SUM(C11:E11))</f>
        <v>0</v>
      </c>
      <c r="G11" s="344" t="str">
        <f>IF(ISNA(MATCH(B11,'Parties groupes_V'!$AI$6:$AI$10,0)),"",INDEX('Parties groupes_V'!$AL$6:$AL$10,MATCH(B11,'Parties groupes_V'!$AI$6:$AI$10,0)))</f>
        <v/>
      </c>
      <c r="H11" s="345" t="str">
        <f>IF(ISNA(MATCH(B11,'Parties groupes_V'!$AI$6:$AI$10,0)),"",INDEX('Parties groupes_V'!$AM$6:$AM$10,MATCH(B11,'Parties groupes_V'!$AI$6:$AI$10,0)))</f>
        <v/>
      </c>
      <c r="I11" s="345" t="str">
        <f t="shared" si="0"/>
        <v/>
      </c>
      <c r="J11" s="346" t="str">
        <f>IF(ISNA(MATCH(B11,'Parties groupes_V'!$AI$6:$AI$10,0)),"",INDEX('Parties groupes_V'!$AO$6:$AO$10,MATCH(B11,'Parties groupes_V'!$AI$6:$AI$10,0)))</f>
        <v/>
      </c>
      <c r="K11" s="338" t="str">
        <f>IF(ISNA(MATCH(B11,'Parties groupes_V'!$AU$6:$AU$10,0)),"",INDEX('Parties groupes_V'!$AT$6:$AT$10,MATCH(B11,'Parties groupes_V'!$AU$6:$AU$10,0)))</f>
        <v/>
      </c>
      <c r="L11" s="97">
        <f>IF((D11=""),"",IF((K11=1),6,IF((K11=2),4,IF((K11=3),2,0))))</f>
        <v>0</v>
      </c>
      <c r="M11" s="204" t="str">
        <f>IF((K11=""),"",IF(OR(K11=1,K11=4,K11=5),"",IF(('Phases Finales'!$D$14=""),"",VLOOKUP(B11,'Phases Finales'!$T$7:$Z$14,4,0))))</f>
        <v/>
      </c>
      <c r="N11" s="204" t="str">
        <f>IF((K11=""),"",IF(OR(K11=2,K11=3,K11=4,K11=5),"",IF(('Phases Finales'!$Z$13=""),"",VLOOKUP(B11,'Phases Finales'!$X$8:$AA$13,4,0))))</f>
        <v/>
      </c>
      <c r="O11" s="98" t="str">
        <f>IF(OR(N11="",N11=0),"",VLOOKUP(B11,'Phases Finales'!$AB$10:$AE$11,4,0))</f>
        <v/>
      </c>
      <c r="P11" s="198">
        <f>IF((E11=""),"",SUM(F11,L11,M11,N11,O11))</f>
        <v>0</v>
      </c>
    </row>
    <row r="12" spans="1:16" ht="24.95" customHeight="1" thickBot="1"/>
    <row r="13" spans="1:16" ht="24.95" customHeight="1">
      <c r="A13" s="466">
        <v>2</v>
      </c>
      <c r="B13" s="207" t="str">
        <f>+'Parties groupes_V'!I12</f>
        <v/>
      </c>
      <c r="C13" s="339">
        <f>INDEX('Parties groupes_V'!$K$12:$K$16,MATCH(B13,'Parties groupes_V'!$I$12:$I$16,0))</f>
        <v>0</v>
      </c>
      <c r="D13" s="340">
        <f>INDEX('Parties groupes_V'!$T$12:$T$16,MATCH(B13,'Parties groupes_V'!$R$12:$R$16,0))</f>
        <v>0</v>
      </c>
      <c r="E13" s="341">
        <f>INDEX('Parties groupes_V'!$AC$12:$AC$16,MATCH(B13,'Parties groupes_V'!$AA$12:$AA$16,0))</f>
        <v>0</v>
      </c>
      <c r="F13" s="333">
        <f>IF((C13=""),"",SUM(C13:E13))</f>
        <v>0</v>
      </c>
      <c r="G13" s="339" t="str">
        <f>IF(ISNA(MATCH(B13,'Parties groupes_V'!$AI$12:$AI$16,0)),"",INDEX('Parties groupes_V'!$AL$12:$AL$16,MATCH(B13,'Parties groupes_V'!$AI$12:$AI$16,0)))</f>
        <v/>
      </c>
      <c r="H13" s="340" t="str">
        <f>IF(ISNA(MATCH(B13,'Parties groupes_V'!$AI$12:$AI$16,0)),"",INDEX('Parties groupes_V'!$AM$12:$AM$16,MATCH(B13,'Parties groupes_V'!$AI$12:$AI$16,0)))</f>
        <v/>
      </c>
      <c r="I13" s="388" t="str">
        <f t="shared" si="0"/>
        <v/>
      </c>
      <c r="J13" s="341" t="str">
        <f>IF(ISNA(MATCH(B13,'Parties groupes_V'!$AI$12:$AI$16,0)),"",INDEX('Parties groupes_V'!$AO$12:$AO$16,MATCH(B13,'Parties groupes_V'!$AI$12:$AI$16,0)))</f>
        <v/>
      </c>
      <c r="K13" s="336" t="str">
        <f>IF(ISNA(MATCH(B13,'Parties groupes_V'!$AU$12:$AU$16,0)),"",INDEX('Parties groupes_V'!$AT$12:$AT$16,MATCH(B13,'Parties groupes_V'!$AU$12:$AU$16,0)))</f>
        <v/>
      </c>
      <c r="L13" s="92">
        <f>IF((D13=""),"",IF((K13=1),6,IF((K13=2),4,IF((K13=3),2,0))))</f>
        <v>0</v>
      </c>
      <c r="M13" s="203" t="str">
        <f>IF((K13=""),"",IF(OR(K13=1,K13=4,K13=5),"",IF(('Phases Finales'!$D$14=""),"",VLOOKUP(B13,'Phases Finales'!$T$7:$Z$14,4,0))))</f>
        <v/>
      </c>
      <c r="N13" s="203" t="str">
        <f>IF((K13=""),"",IF(OR(K13=2,K13=3,K13=4,K13=5),"",IF(('Phases Finales'!$Z$13=""),"",VLOOKUP(B13,'Phases Finales'!$X$8:$AA$13,4,0))))</f>
        <v/>
      </c>
      <c r="O13" s="199" t="str">
        <f>IF(OR(N13="",N13=0),"",VLOOKUP(B13,'Phases Finales'!$AB$10:$AE$11,4,0))</f>
        <v/>
      </c>
      <c r="P13" s="197">
        <f>IF((E13=""),"",SUM(F13,L13,M13,N13,O13))</f>
        <v>0</v>
      </c>
    </row>
    <row r="14" spans="1:16" ht="24.95" customHeight="1">
      <c r="A14" s="467"/>
      <c r="B14" s="94" t="str">
        <f>+'Parties groupes_V'!I13</f>
        <v/>
      </c>
      <c r="C14" s="342">
        <f>INDEX('Parties groupes_V'!$K$12:$K$16,MATCH(B14,'Parties groupes_V'!$I$12:$I$16,0))</f>
        <v>0</v>
      </c>
      <c r="D14" s="209">
        <f>INDEX('Parties groupes_V'!$T$12:$T$16,MATCH(B14,'Parties groupes_V'!$R$12:$R$16,0))</f>
        <v>0</v>
      </c>
      <c r="E14" s="343">
        <f>INDEX('Parties groupes_V'!$AC$12:$AC$16,MATCH(B14,'Parties groupes_V'!$AA$12:$AA$16,0))</f>
        <v>0</v>
      </c>
      <c r="F14" s="334">
        <f>IF((C14=""),"",SUM(C14:E14))</f>
        <v>0</v>
      </c>
      <c r="G14" s="342" t="str">
        <f>IF(ISNA(MATCH(B14,'Parties groupes_V'!$AI$12:$AI$16,0)),"",INDEX('Parties groupes_V'!$AL$12:$AL$16,MATCH(B14,'Parties groupes_V'!$AI$12:$AI$16,0)))</f>
        <v/>
      </c>
      <c r="H14" s="209" t="str">
        <f>IF(ISNA(MATCH(B14,'Parties groupes_V'!$AI$12:$AI$16,0)),"",INDEX('Parties groupes_V'!$AM$12:$AM$16,MATCH(B14,'Parties groupes_V'!$AI$12:$AI$16,0)))</f>
        <v/>
      </c>
      <c r="I14" s="209" t="str">
        <f t="shared" si="0"/>
        <v/>
      </c>
      <c r="J14" s="343" t="str">
        <f>IF(ISNA(MATCH(B14,'Parties groupes_V'!$AI$12:$AI$16,0)),"",INDEX('Parties groupes_V'!$AO$12:$AO$16,MATCH(B14,'Parties groupes_V'!$AI$12:$AI$16,0)))</f>
        <v/>
      </c>
      <c r="K14" s="96" t="str">
        <f>IF(ISNA(MATCH(B14,'Parties groupes_V'!$AU$12:$AU$16,0)),"",INDEX('Parties groupes_V'!$AT$12:$AT$16,MATCH(B14,'Parties groupes_V'!$AU$12:$AU$16,0)))</f>
        <v/>
      </c>
      <c r="L14" s="95">
        <f>IF((D14=""),"",IF((K14=1),6,IF((K14=2),4,IF((K14=3),2,0))))</f>
        <v>0</v>
      </c>
      <c r="M14" s="93" t="str">
        <f>IF((K14=""),"",IF(OR(K14=1,K14=4,K14=5),"",IF(('Phases Finales'!$D$14=""),"",VLOOKUP(B14,'Phases Finales'!$T$7:$Z$14,4,0))))</f>
        <v/>
      </c>
      <c r="N14" s="93" t="str">
        <f>IF((K14=""),"",IF(OR(K14=2,K14=3,K14=4,K14=5),"",IF(('Phases Finales'!$Z$13=""),"",VLOOKUP(B14,'Phases Finales'!$X$8:$AA$13,4,0))))</f>
        <v/>
      </c>
      <c r="O14" s="96" t="str">
        <f>IF(OR(N14="",N14=0),"",VLOOKUP(B14,'Phases Finales'!$AB$10:$AE$11,4,0))</f>
        <v/>
      </c>
      <c r="P14" s="196">
        <f>IF((E14=""),"",SUM(F14,L14,M14,N14,O14))</f>
        <v>0</v>
      </c>
    </row>
    <row r="15" spans="1:16" ht="24.95" customHeight="1">
      <c r="A15" s="467"/>
      <c r="B15" s="94" t="str">
        <f>+'Parties groupes_V'!I14</f>
        <v/>
      </c>
      <c r="C15" s="342">
        <f>INDEX('Parties groupes_V'!$K$12:$K$16,MATCH(B15,'Parties groupes_V'!$I$12:$I$16,0))</f>
        <v>0</v>
      </c>
      <c r="D15" s="209">
        <f>INDEX('Parties groupes_V'!$T$12:$T$16,MATCH(B15,'Parties groupes_V'!$R$12:$R$16,0))</f>
        <v>0</v>
      </c>
      <c r="E15" s="343">
        <f>INDEX('Parties groupes_V'!$AC$12:$AC$16,MATCH(B15,'Parties groupes_V'!$AA$12:$AA$16,0))</f>
        <v>0</v>
      </c>
      <c r="F15" s="334">
        <f>IF((C15=""),"",SUM(C15:E15))</f>
        <v>0</v>
      </c>
      <c r="G15" s="342" t="str">
        <f>IF(ISNA(MATCH(B15,'Parties groupes_V'!$AI$12:$AI$16,0)),"",INDEX('Parties groupes_V'!$AL$12:$AL$16,MATCH(B15,'Parties groupes_V'!$AI$12:$AI$16,0)))</f>
        <v/>
      </c>
      <c r="H15" s="209" t="str">
        <f>IF(ISNA(MATCH(B15,'Parties groupes_V'!$AI$12:$AI$16,0)),"",INDEX('Parties groupes_V'!$AM$12:$AM$16,MATCH(B15,'Parties groupes_V'!$AI$12:$AI$16,0)))</f>
        <v/>
      </c>
      <c r="I15" s="209" t="str">
        <f t="shared" si="0"/>
        <v/>
      </c>
      <c r="J15" s="343" t="str">
        <f>IF(ISNA(MATCH(B15,'Parties groupes_V'!$AI$12:$AI$16,0)),"",INDEX('Parties groupes_V'!$AO$12:$AO$16,MATCH(B15,'Parties groupes_V'!$AI$12:$AI$16,0)))</f>
        <v/>
      </c>
      <c r="K15" s="337" t="str">
        <f>IF(ISNA(MATCH(B15,'Parties groupes_V'!$AU$12:$AU$16,0)),"",INDEX('Parties groupes_V'!$AT$12:$AT$16,MATCH(B15,'Parties groupes_V'!$AU$12:$AU$16,0)))</f>
        <v/>
      </c>
      <c r="L15" s="95">
        <f>IF((D15=""),"",IF((K15=1),6,IF((K15=2),4,IF((K15=3),2,0))))</f>
        <v>0</v>
      </c>
      <c r="M15" s="93" t="str">
        <f>IF((K15=""),"",IF(OR(K15=1,K15=4,K15=5),"",IF(('Phases Finales'!$D$14=""),"",VLOOKUP(B15,'Phases Finales'!$T$7:$Z$14,4,0))))</f>
        <v/>
      </c>
      <c r="N15" s="93" t="str">
        <f>IF((K15=""),"",IF(OR(K15=2,K15=3,K15=4,K15=5),"",IF(('Phases Finales'!$Z$13=""),"",VLOOKUP(B15,'Phases Finales'!$X$8:$AA$13,4,0))))</f>
        <v/>
      </c>
      <c r="O15" s="96" t="str">
        <f>IF(OR(N15="",N15=0),"",VLOOKUP(B15,'Phases Finales'!$AB$10:$AE$11,4,0))</f>
        <v/>
      </c>
      <c r="P15" s="196">
        <f>IF((E15=""),"",SUM(F15,L15,M15,N15,O15))</f>
        <v>0</v>
      </c>
    </row>
    <row r="16" spans="1:16" ht="24.95" customHeight="1">
      <c r="A16" s="467"/>
      <c r="B16" s="94" t="str">
        <f>+'Parties groupes_V'!I15</f>
        <v/>
      </c>
      <c r="C16" s="342">
        <f>INDEX('Parties groupes_V'!$K$12:$K$16,MATCH(B16,'Parties groupes_V'!$I$12:$I$16,0))</f>
        <v>0</v>
      </c>
      <c r="D16" s="209">
        <f>INDEX('Parties groupes_V'!$T$12:$T$16,MATCH(B16,'Parties groupes_V'!$R$12:$R$16,0))</f>
        <v>0</v>
      </c>
      <c r="E16" s="343">
        <f>INDEX('Parties groupes_V'!$AC$12:$AC$16,MATCH(B16,'Parties groupes_V'!$AA$12:$AA$16,0))</f>
        <v>0</v>
      </c>
      <c r="F16" s="334">
        <f>IF((C16=""),"",SUM(C16:E16))</f>
        <v>0</v>
      </c>
      <c r="G16" s="342" t="str">
        <f>IF(ISNA(MATCH(B16,'Parties groupes_V'!$AI$12:$AI$16,0)),"",INDEX('Parties groupes_V'!$AL$12:$AL$16,MATCH(B16,'Parties groupes_V'!$AI$12:$AI$16,0)))</f>
        <v/>
      </c>
      <c r="H16" s="209" t="str">
        <f>IF(ISNA(MATCH(B16,'Parties groupes_V'!$AI$12:$AI$16,0)),"",INDEX('Parties groupes_V'!$AM$12:$AM$16,MATCH(B16,'Parties groupes_V'!$AI$12:$AI$16,0)))</f>
        <v/>
      </c>
      <c r="I16" s="209" t="str">
        <f t="shared" si="0"/>
        <v/>
      </c>
      <c r="J16" s="343" t="str">
        <f>IF(ISNA(MATCH(B16,'Parties groupes_V'!$AI$12:$AI$16,0)),"",INDEX('Parties groupes_V'!$AO$12:$AO$16,MATCH(B16,'Parties groupes_V'!$AI$12:$AI$16,0)))</f>
        <v/>
      </c>
      <c r="K16" s="96" t="str">
        <f>IF(ISNA(MATCH(B16,'Parties groupes_V'!$AU$12:$AU$16,0)),"",INDEX('Parties groupes_V'!$AT$12:$AT$16,MATCH(B16,'Parties groupes_V'!$AU$12:$AU$16,0)))</f>
        <v/>
      </c>
      <c r="L16" s="95">
        <f>IF((D16=""),"",IF((K16=1),6,IF((K16=2),4,IF((K16=3),2,0))))</f>
        <v>0</v>
      </c>
      <c r="M16" s="93" t="str">
        <f>IF((K16=""),"",IF(OR(K16=1,K16=4,K16=5),"",IF(('Phases Finales'!$D$14=""),"",VLOOKUP(B16,'Phases Finales'!$T$7:$Z$14,4,0))))</f>
        <v/>
      </c>
      <c r="N16" s="93" t="str">
        <f>IF((K16=""),"",IF(OR(K16=2,K16=3,K16=4,K16=5),"",IF(('Phases Finales'!$Z$13=""),"",VLOOKUP(B16,'Phases Finales'!$X$8:$AA$13,4,0))))</f>
        <v/>
      </c>
      <c r="O16" s="96" t="str">
        <f>IF(OR(N16="",N16=0),"",VLOOKUP(B16,'Phases Finales'!$AB$10:$AE$11,4,0))</f>
        <v/>
      </c>
      <c r="P16" s="196">
        <f>IF((E16=""),"",SUM(F16,L16,M16,N16,O16))</f>
        <v>0</v>
      </c>
    </row>
    <row r="17" spans="1:16" ht="24.95" customHeight="1" thickBot="1">
      <c r="A17" s="468"/>
      <c r="B17" s="208" t="str">
        <f>+'Parties groupes_V'!I16</f>
        <v/>
      </c>
      <c r="C17" s="344">
        <f>INDEX('Parties groupes_V'!$K$12:$K$16,MATCH(B17,'Parties groupes_V'!$I$12:$I$16,0))</f>
        <v>0</v>
      </c>
      <c r="D17" s="345">
        <f>INDEX('Parties groupes_V'!$T$12:$T$16,MATCH(B17,'Parties groupes_V'!$R$12:$R$16,0))</f>
        <v>0</v>
      </c>
      <c r="E17" s="346">
        <f>INDEX('Parties groupes_V'!$AC$12:$AC$16,MATCH(B17,'Parties groupes_V'!$AA$12:$AA$16,0))</f>
        <v>0</v>
      </c>
      <c r="F17" s="335">
        <f>IF((C17=""),"",SUM(C17:E17))</f>
        <v>0</v>
      </c>
      <c r="G17" s="344" t="str">
        <f>IF(ISNA(MATCH(B17,'Parties groupes_V'!$AI$12:$AI$16,0)),"",INDEX('Parties groupes_V'!$AL$12:$AL$16,MATCH(B17,'Parties groupes_V'!$AI$12:$AI$16,0)))</f>
        <v/>
      </c>
      <c r="H17" s="345" t="str">
        <f>IF(ISNA(MATCH(B17,'Parties groupes_V'!$AI$12:$AI$16,0)),"",INDEX('Parties groupes_V'!$AM$12:$AM$16,MATCH(B17,'Parties groupes_V'!$AI$12:$AI$16,0)))</f>
        <v/>
      </c>
      <c r="I17" s="345" t="str">
        <f t="shared" si="0"/>
        <v/>
      </c>
      <c r="J17" s="346" t="str">
        <f>IF(ISNA(MATCH(B17,'Parties groupes_V'!$AI$12:$AI$16,0)),"",INDEX('Parties groupes_V'!$AO$12:$AO$16,MATCH(B17,'Parties groupes_V'!$AI$12:$AI$16,0)))</f>
        <v/>
      </c>
      <c r="K17" s="338" t="str">
        <f>IF(ISNA(MATCH(B17,'Parties groupes_V'!$AU$12:$AU$16,0)),"",INDEX('Parties groupes_V'!$AT$12:$AT$16,MATCH(B17,'Parties groupes_V'!$AU$12:$AU$16,0)))</f>
        <v/>
      </c>
      <c r="L17" s="97">
        <f>IF((D17=""),"",IF((K17=1),6,IF((K17=2),4,IF((K17=3),2,0))))</f>
        <v>0</v>
      </c>
      <c r="M17" s="204" t="str">
        <f>IF((K17=""),"",IF(OR(K17=1,K17=4,K17=5),"",IF(('Phases Finales'!$D$14=""),"",VLOOKUP(B17,'Phases Finales'!$T$7:$Z$14,4,0))))</f>
        <v/>
      </c>
      <c r="N17" s="204" t="str">
        <f>IF((K17=""),"",IF(OR(K17=2,K17=3,K17=4,K17=5),"",IF(('Phases Finales'!$Z$13=""),"",VLOOKUP(B17,'Phases Finales'!$X$8:$AA$13,4,0))))</f>
        <v/>
      </c>
      <c r="O17" s="98" t="str">
        <f>IF(OR(N17="",N17=0),"",VLOOKUP(B17,'Phases Finales'!$AB$10:$AE$11,4,0))</f>
        <v/>
      </c>
      <c r="P17" s="198">
        <f>IF((E17=""),"",SUM(F17,L17,M17,N17,O17))</f>
        <v>0</v>
      </c>
    </row>
    <row r="18" spans="1:16" ht="24.95" customHeight="1" thickBot="1"/>
    <row r="19" spans="1:16" ht="24.95" customHeight="1">
      <c r="A19" s="466">
        <v>3</v>
      </c>
      <c r="B19" s="207" t="str">
        <f>+'Parties groupes_V'!I18</f>
        <v/>
      </c>
      <c r="C19" s="339">
        <f>INDEX('Parties groupes_V'!$K$18:$K$22,MATCH(B19,'Parties groupes_V'!$I$18:$I$22,0))</f>
        <v>0</v>
      </c>
      <c r="D19" s="340">
        <f>INDEX('Parties groupes_V'!$T$18:$T$22,MATCH(B19,'Parties groupes_V'!$R$18:$R$22,0))</f>
        <v>0</v>
      </c>
      <c r="E19" s="341">
        <f>INDEX('Parties groupes_V'!$AC$18:$AC$22,MATCH(B19,'Parties groupes_V'!$AA$18:$AA$22,0))</f>
        <v>0</v>
      </c>
      <c r="F19" s="333">
        <f>IF((C19=""),"",SUM(C19:E19))</f>
        <v>0</v>
      </c>
      <c r="G19" s="339" t="str">
        <f>IF(ISNA(MATCH(B19,'Parties groupes_V'!$AI$18:$AI$22,0)),"",INDEX('Parties groupes_V'!$AL$18:$AL$22,MATCH(B19,'Parties groupes_V'!$AI$18:$AI$22,0)))</f>
        <v/>
      </c>
      <c r="H19" s="340" t="str">
        <f>IF(ISNA(MATCH(B19,'Parties groupes_V'!$AI$18:$AI$22,0)),"",INDEX('Parties groupes_V'!$AM$18:$AM$22,MATCH(B19,'Parties groupes_V'!$AI$18:$AI$22,0)))</f>
        <v/>
      </c>
      <c r="I19" s="388" t="str">
        <f t="shared" si="0"/>
        <v/>
      </c>
      <c r="J19" s="341" t="str">
        <f>IF(ISNA(MATCH(B19,'Parties groupes_V'!$AI$18:$AI$22,0)),"",INDEX('Parties groupes_V'!$AO$18:$AO$22,MATCH(B19,'Parties groupes_V'!$AI$18:$AI$22,0)))</f>
        <v/>
      </c>
      <c r="K19" s="347" t="str">
        <f>IF(ISNA(MATCH(B19,'Parties groupes_V'!$AU$18:$AU$22,0)),"",INDEX('Parties groupes_V'!$AT$18:$AT$22,MATCH(B19,'Parties groupes_V'!$AU$18:$AU$22,0)))</f>
        <v/>
      </c>
      <c r="L19" s="205">
        <f>IF((D19=""),"",IF((K19=1),6,IF((K19=2),4,IF((K19=3),2,0))))</f>
        <v>0</v>
      </c>
      <c r="M19" s="203" t="str">
        <f>IF((K19=""),"",IF(OR(K19=1,K19=4,K19=5),"",IF(('Phases Finales'!$D$14=""),"",VLOOKUP(B19,'Phases Finales'!$T$7:$Z$14,4,0))))</f>
        <v/>
      </c>
      <c r="N19" s="203" t="str">
        <f>IF((K19=""),"",IF(OR(K19=2,K19=3,K19=4,K19=5),"",IF(('Phases Finales'!$Z$13=""),"",VLOOKUP(B19,'Phases Finales'!$X$8:$AA$13,4,0))))</f>
        <v/>
      </c>
      <c r="O19" s="199" t="str">
        <f>IF(OR(N19="",N19=0),"",VLOOKUP(B19,'Phases Finales'!$AB$10:$AE$11,4,0))</f>
        <v/>
      </c>
      <c r="P19" s="197">
        <f>IF((E19=""),"",SUM(F19,L19,M19,N19,O19))</f>
        <v>0</v>
      </c>
    </row>
    <row r="20" spans="1:16" ht="24.95" customHeight="1">
      <c r="A20" s="467"/>
      <c r="B20" s="94" t="str">
        <f>+'Parties groupes_V'!I19</f>
        <v/>
      </c>
      <c r="C20" s="342">
        <f>INDEX('Parties groupes_V'!$K$18:$K$22,MATCH(B20,'Parties groupes_V'!$I$18:$I$22,0))</f>
        <v>0</v>
      </c>
      <c r="D20" s="209">
        <f>INDEX('Parties groupes_V'!$T$18:$T$22,MATCH(B20,'Parties groupes_V'!$R$18:$R$22,0))</f>
        <v>0</v>
      </c>
      <c r="E20" s="343">
        <f>INDEX('Parties groupes_V'!$AC$18:$AC$22,MATCH(B20,'Parties groupes_V'!$AA$18:$AA$22,0))</f>
        <v>0</v>
      </c>
      <c r="F20" s="334">
        <f>IF((C20=""),"",SUM(C20:E20))</f>
        <v>0</v>
      </c>
      <c r="G20" s="342" t="str">
        <f>IF(ISNA(MATCH(B20,'Parties groupes_V'!$AI$18:$AI$22,0)),"",INDEX('Parties groupes_V'!$AL$18:$AL$22,MATCH(B20,'Parties groupes_V'!$AI$18:$AI$22,0)))</f>
        <v/>
      </c>
      <c r="H20" s="209" t="str">
        <f>IF(ISNA(MATCH(B20,'Parties groupes_V'!$AI$18:$AI$22,0)),"",INDEX('Parties groupes_V'!$AM$18:$AM$22,MATCH(B20,'Parties groupes_V'!$AI$18:$AI$22,0)))</f>
        <v/>
      </c>
      <c r="I20" s="209" t="str">
        <f t="shared" si="0"/>
        <v/>
      </c>
      <c r="J20" s="343" t="str">
        <f>IF(ISNA(MATCH(B20,'Parties groupes_V'!$AI$18:$AI$22,0)),"",INDEX('Parties groupes_V'!$AO$18:$AO$22,MATCH(B20,'Parties groupes_V'!$AI$18:$AI$22,0)))</f>
        <v/>
      </c>
      <c r="K20" s="348" t="str">
        <f>IF(ISNA(MATCH(B20,'Parties groupes_V'!$AU$18:$AU$22,0)),"",INDEX('Parties groupes_V'!$AT$18:$AT$22,MATCH(B20,'Parties groupes_V'!$AU$18:$AU$22,0)))</f>
        <v/>
      </c>
      <c r="L20" s="200">
        <f t="shared" ref="L20:L23" si="1">IF((D20=""),"",IF((K20=1),6,IF((K20=2),4,IF((K20=3),2,0))))</f>
        <v>0</v>
      </c>
      <c r="M20" s="93" t="str">
        <f>IF((K20=""),"",IF(OR(K20=1,K20=4,K20=5),"",IF(('Phases Finales'!$D$14=""),"",VLOOKUP(B20,'Phases Finales'!$T$7:$Z$14,4,0))))</f>
        <v/>
      </c>
      <c r="N20" s="93" t="str">
        <f>IF((K20=""),"",IF(OR(K20=2,K20=3,K20=4,K20=5),"",IF(('Phases Finales'!$Z$13=""),"",VLOOKUP(B20,'Phases Finales'!$X$8:$AA$13,4,0))))</f>
        <v/>
      </c>
      <c r="O20" s="96" t="str">
        <f>IF(OR(N20="",N20=0),"",VLOOKUP(B20,'Phases Finales'!$AB$10:$AE$11,4,0))</f>
        <v/>
      </c>
      <c r="P20" s="196">
        <f>IF((E20=""),"",SUM(F20,L20,M20,N20,O20))</f>
        <v>0</v>
      </c>
    </row>
    <row r="21" spans="1:16" ht="24.95" customHeight="1">
      <c r="A21" s="467"/>
      <c r="B21" s="94" t="str">
        <f>+'Parties groupes_V'!I20</f>
        <v/>
      </c>
      <c r="C21" s="342">
        <f>INDEX('Parties groupes_V'!$K$18:$K$22,MATCH(B21,'Parties groupes_V'!$I$18:$I$22,0))</f>
        <v>0</v>
      </c>
      <c r="D21" s="209">
        <f>INDEX('Parties groupes_V'!$T$18:$T$22,MATCH(B21,'Parties groupes_V'!$R$18:$R$22,0))</f>
        <v>0</v>
      </c>
      <c r="E21" s="343">
        <f>INDEX('Parties groupes_V'!$AC$18:$AC$22,MATCH(B21,'Parties groupes_V'!$AA$18:$AA$22,0))</f>
        <v>0</v>
      </c>
      <c r="F21" s="334">
        <f>IF((C21=""),"",SUM(C21:E21))</f>
        <v>0</v>
      </c>
      <c r="G21" s="342" t="str">
        <f>IF(ISNA(MATCH(B21,'Parties groupes_V'!$AI$18:$AI$22,0)),"",INDEX('Parties groupes_V'!$AL$18:$AL$22,MATCH(B21,'Parties groupes_V'!$AI$18:$AI$22,0)))</f>
        <v/>
      </c>
      <c r="H21" s="209" t="str">
        <f>IF(ISNA(MATCH(B21,'Parties groupes_V'!$AI$18:$AI$22,0)),"",INDEX('Parties groupes_V'!$AM$18:$AM$22,MATCH(B21,'Parties groupes_V'!$AI$18:$AI$22,0)))</f>
        <v/>
      </c>
      <c r="I21" s="209" t="str">
        <f t="shared" si="0"/>
        <v/>
      </c>
      <c r="J21" s="343" t="str">
        <f>IF(ISNA(MATCH(B21,'Parties groupes_V'!$AI$18:$AI$22,0)),"",INDEX('Parties groupes_V'!$AO$18:$AO$22,MATCH(B21,'Parties groupes_V'!$AI$18:$AI$22,0)))</f>
        <v/>
      </c>
      <c r="K21" s="99" t="str">
        <f>IF(ISNA(MATCH(B21,'Parties groupes_V'!$AU$18:$AU$22,0)),"",INDEX('Parties groupes_V'!$AT$18:$AT$22,MATCH(B21,'Parties groupes_V'!$AU$18:$AU$22,0)))</f>
        <v/>
      </c>
      <c r="L21" s="200">
        <f t="shared" si="1"/>
        <v>0</v>
      </c>
      <c r="M21" s="93" t="str">
        <f>IF((K21=""),"",IF(OR(K21=1,K21=4,K21=5),"",IF(('Phases Finales'!$D$14=""),"",VLOOKUP(B21,'Phases Finales'!$T$7:$Z$14,4,0))))</f>
        <v/>
      </c>
      <c r="N21" s="93" t="str">
        <f>IF((K21=""),"",IF(OR(K21=2,K21=3,K21=4,K21=5),"",IF(('Phases Finales'!$Z$13=""),"",VLOOKUP(B21,'Phases Finales'!$X$8:$AA$13,4,0))))</f>
        <v/>
      </c>
      <c r="O21" s="96" t="str">
        <f>IF(OR(N21="",N21=0),"",VLOOKUP(B21,'Phases Finales'!$AB$10:$AE$11,4,0))</f>
        <v/>
      </c>
      <c r="P21" s="196">
        <f>IF((E21=""),"",SUM(F21,L21,M21,N21,O21))</f>
        <v>0</v>
      </c>
    </row>
    <row r="22" spans="1:16" ht="24.95" customHeight="1">
      <c r="A22" s="467"/>
      <c r="B22" s="94" t="str">
        <f>+'Parties groupes_V'!I21</f>
        <v/>
      </c>
      <c r="C22" s="342">
        <f>INDEX('Parties groupes_V'!$K$18:$K$22,MATCH(B22,'Parties groupes_V'!$I$18:$I$22,0))</f>
        <v>0</v>
      </c>
      <c r="D22" s="209">
        <f>INDEX('Parties groupes_V'!$T$18:$T$22,MATCH(B22,'Parties groupes_V'!$R$18:$R$22,0))</f>
        <v>0</v>
      </c>
      <c r="E22" s="343">
        <f>INDEX('Parties groupes_V'!$AC$18:$AC$22,MATCH(B22,'Parties groupes_V'!$AA$18:$AA$22,0))</f>
        <v>0</v>
      </c>
      <c r="F22" s="334">
        <f>IF((C22=""),"",SUM(C22:E22))</f>
        <v>0</v>
      </c>
      <c r="G22" s="342" t="str">
        <f>IF(ISNA(MATCH(B22,'Parties groupes_V'!$AI$18:$AI$22,0)),"",INDEX('Parties groupes_V'!$AL$18:$AL$22,MATCH(B22,'Parties groupes_V'!$AI$18:$AI$22,0)))</f>
        <v/>
      </c>
      <c r="H22" s="209" t="str">
        <f>IF(ISNA(MATCH(B22,'Parties groupes_V'!$AI$18:$AI$22,0)),"",INDEX('Parties groupes_V'!$AM$18:$AM$22,MATCH(B22,'Parties groupes_V'!$AI$18:$AI$22,0)))</f>
        <v/>
      </c>
      <c r="I22" s="209" t="str">
        <f t="shared" si="0"/>
        <v/>
      </c>
      <c r="J22" s="343" t="str">
        <f>IF(ISNA(MATCH(B22,'Parties groupes_V'!$AI$18:$AI$22,0)),"",INDEX('Parties groupes_V'!$AO$18:$AO$22,MATCH(B22,'Parties groupes_V'!$AI$18:$AI$22,0)))</f>
        <v/>
      </c>
      <c r="K22" s="348" t="str">
        <f>IF(ISNA(MATCH(B22,'Parties groupes_V'!$AU$18:$AU$22,0)),"",INDEX('Parties groupes_V'!$AT$18:$AT$22,MATCH(B22,'Parties groupes_V'!$AU$18:$AU$22,0)))</f>
        <v/>
      </c>
      <c r="L22" s="200">
        <f t="shared" si="1"/>
        <v>0</v>
      </c>
      <c r="M22" s="93" t="str">
        <f>IF((K22=""),"",IF(OR(K22=1,K22=4,K22=5),"",IF(('Phases Finales'!$D$14=""),"",VLOOKUP(B22,'Phases Finales'!$T$7:$Z$14,4,0))))</f>
        <v/>
      </c>
      <c r="N22" s="93" t="str">
        <f>IF((K22=""),"",IF(OR(K22=2,K22=3,K22=4,K22=5),"",IF(('Phases Finales'!$Z$13=""),"",VLOOKUP(B22,'Phases Finales'!$X$8:$AA$13,4,0))))</f>
        <v/>
      </c>
      <c r="O22" s="96" t="str">
        <f>IF(OR(N22="",N22=0),"",VLOOKUP(B22,'Phases Finales'!$AB$10:$AE$11,4,0))</f>
        <v/>
      </c>
      <c r="P22" s="196">
        <f>IF((E22=""),"",SUM(F22,L22,M22,N22,O22))</f>
        <v>0</v>
      </c>
    </row>
    <row r="23" spans="1:16" ht="24.95" customHeight="1" thickBot="1">
      <c r="A23" s="468"/>
      <c r="B23" s="208" t="str">
        <f>+'Parties groupes_V'!I22</f>
        <v/>
      </c>
      <c r="C23" s="344">
        <f>INDEX('Parties groupes_V'!$K$18:$K$22,MATCH(B23,'Parties groupes_V'!$I$18:$I$22,0))</f>
        <v>0</v>
      </c>
      <c r="D23" s="345">
        <f>INDEX('Parties groupes_V'!$T$18:$T$22,MATCH(B23,'Parties groupes_V'!$R$18:$R$22,0))</f>
        <v>0</v>
      </c>
      <c r="E23" s="346">
        <f>INDEX('Parties groupes_V'!$AC$18:$AC$22,MATCH(B23,'Parties groupes_V'!$AA$18:$AA$22,0))</f>
        <v>0</v>
      </c>
      <c r="F23" s="335">
        <f>IF((C23=""),"",SUM(C23:E23))</f>
        <v>0</v>
      </c>
      <c r="G23" s="344" t="str">
        <f>IF(ISNA(MATCH(B23,'Parties groupes_V'!$AI$18:$AI$22,0)),"",INDEX('Parties groupes_V'!$AL$18:$AL$22,MATCH(B23,'Parties groupes_V'!$AI$18:$AI$22,0)))</f>
        <v/>
      </c>
      <c r="H23" s="345" t="str">
        <f>IF(ISNA(MATCH(B23,'Parties groupes_V'!$AI$18:$AI$22,0)),"",INDEX('Parties groupes_V'!$AM$18:$AM$22,MATCH(B23,'Parties groupes_V'!$AI$18:$AI$22,0)))</f>
        <v/>
      </c>
      <c r="I23" s="345" t="str">
        <f t="shared" si="0"/>
        <v/>
      </c>
      <c r="J23" s="346" t="str">
        <f>IF(ISNA(MATCH(B23,'Parties groupes_V'!$AI$18:$AI$22,0)),"",INDEX('Parties groupes_V'!$AO$18:$AO$22,MATCH(B23,'Parties groupes_V'!$AI$18:$AI$22,0)))</f>
        <v/>
      </c>
      <c r="K23" s="349" t="str">
        <f>IF(ISNA(MATCH(B23,'Parties groupes_V'!$AU$18:$AU$22,0)),"",INDEX('Parties groupes_V'!$AT$18:$AT$22,MATCH(B23,'Parties groupes_V'!$AU$18:$AU$22,0)))</f>
        <v/>
      </c>
      <c r="L23" s="206">
        <f t="shared" si="1"/>
        <v>0</v>
      </c>
      <c r="M23" s="204" t="str">
        <f>IF((K23=""),"",IF(OR(K23=1,K23=4,K23=5),"",IF(('Phases Finales'!$D$14=""),"",VLOOKUP(B23,'Phases Finales'!$T$7:$Z$14,4,0))))</f>
        <v/>
      </c>
      <c r="N23" s="204" t="str">
        <f>IF((K23=""),"",IF(OR(K23=2,K23=3,K23=4,K23=5),"",IF(('Phases Finales'!$Z$13=""),"",VLOOKUP(B23,'Phases Finales'!$X$8:$AA$13,4,0))))</f>
        <v/>
      </c>
      <c r="O23" s="98" t="str">
        <f>IF(OR(N23="",N23=0),"",VLOOKUP(B23,'Phases Finales'!$AB$10:$AE$11,4,0))</f>
        <v/>
      </c>
      <c r="P23" s="198">
        <f>IF((E23=""),"",SUM(F23,L23,M23,N23,O23))</f>
        <v>0</v>
      </c>
    </row>
    <row r="24" spans="1:16" ht="24.95" customHeight="1" thickBot="1"/>
    <row r="25" spans="1:16" ht="24.95" customHeight="1">
      <c r="A25" s="466">
        <v>4</v>
      </c>
      <c r="B25" s="207" t="str">
        <f>+'Parties groupes_V'!I24</f>
        <v/>
      </c>
      <c r="C25" s="339">
        <f>INDEX('Parties groupes_V'!$K$24:$K$28,MATCH(B25,'Parties groupes_V'!$I$24:$I$28,0))</f>
        <v>0</v>
      </c>
      <c r="D25" s="340">
        <f>INDEX('Parties groupes_V'!$T$24:$T$28,MATCH(B25,'Parties groupes_V'!$R$24:$R$28,0))</f>
        <v>0</v>
      </c>
      <c r="E25" s="341">
        <f>INDEX('Parties groupes_V'!$AC$24:$AC$28,MATCH(B25,'Parties groupes_V'!$AA$24:$AA$28,0))</f>
        <v>0</v>
      </c>
      <c r="F25" s="333">
        <f>IF((C25=""),"",SUM(C25:E25))</f>
        <v>0</v>
      </c>
      <c r="G25" s="339" t="str">
        <f>IF(ISNA(MATCH(B25,'Parties groupes_V'!$AI$24:$AI$28,0)),"",INDEX('Parties groupes_V'!$AL$24:$AL$28,MATCH(B25,'Parties groupes_V'!$AI$24:$AI$28,0)))</f>
        <v/>
      </c>
      <c r="H25" s="340" t="str">
        <f>IF(ISNA(MATCH(B25,'Parties groupes_V'!$AI$24:$AI$28,0)),"",INDEX('Parties groupes_V'!$AM$24:$AM$28,MATCH(B25,'Parties groupes_V'!$AI$24:$AI$28,0)))</f>
        <v/>
      </c>
      <c r="I25" s="388" t="str">
        <f t="shared" si="0"/>
        <v/>
      </c>
      <c r="J25" s="341" t="str">
        <f>IF(ISNA(MATCH(B25,'Parties groupes_V'!$AI$24:$AI$28,0)),"",INDEX('Parties groupes_V'!$AO$24:$AO$28,MATCH(B25,'Parties groupes_V'!$AI$24:$AI$28,0)))</f>
        <v/>
      </c>
      <c r="K25" s="347" t="str">
        <f>IF(ISNA(MATCH(B25,'Parties groupes_V'!$AU$24:$AU$28,0)),"",INDEX('Parties groupes_V'!$AT$24:$AT$28,MATCH(B25,'Parties groupes_V'!$AU$24:$AU$28,0)))</f>
        <v/>
      </c>
      <c r="L25" s="205">
        <f>IF((D25=""),"",IF((K25=1),6,IF((K25=2),4,IF((K25=3),2,0))))</f>
        <v>0</v>
      </c>
      <c r="M25" s="203" t="str">
        <f>IF((K25=""),"",IF(OR(K25=1,K25=4,K25=5),"",IF(('Phases Finales'!$D$14=""),"",VLOOKUP(B25,'Phases Finales'!$T$7:$Z$14,4,0))))</f>
        <v/>
      </c>
      <c r="N25" s="203" t="str">
        <f>IF((K25=""),"",IF(OR(K25=2,K25=3,K25=4,K25=5),"",IF(('Phases Finales'!$Z$13=""),"",VLOOKUP(B25,'Phases Finales'!$X$8:$AA$13,4,0))))</f>
        <v/>
      </c>
      <c r="O25" s="199" t="str">
        <f>IF(OR(N25="",N25=0),"",VLOOKUP(B25,'Phases Finales'!$AB$10:$AE$11,4,0))</f>
        <v/>
      </c>
      <c r="P25" s="197">
        <f>IF((E25=""),"",SUM(F25,L25,M25,N25,O25))</f>
        <v>0</v>
      </c>
    </row>
    <row r="26" spans="1:16" ht="24.95" customHeight="1">
      <c r="A26" s="467"/>
      <c r="B26" s="94" t="str">
        <f>+'Parties groupes_V'!I25</f>
        <v/>
      </c>
      <c r="C26" s="342">
        <f>INDEX('Parties groupes_V'!$K$24:$K$28,MATCH(B26,'Parties groupes_V'!$I$24:$I$28,0))</f>
        <v>0</v>
      </c>
      <c r="D26" s="209">
        <f>INDEX('Parties groupes_V'!$T$24:$T$28,MATCH(B26,'Parties groupes_V'!$R$24:$R$28,0))</f>
        <v>0</v>
      </c>
      <c r="E26" s="343">
        <f>INDEX('Parties groupes_V'!$AC$24:$AC$28,MATCH(B26,'Parties groupes_V'!$AA$24:$AA$28,0))</f>
        <v>0</v>
      </c>
      <c r="F26" s="334">
        <f>IF((C26=""),"",SUM(C26:E26))</f>
        <v>0</v>
      </c>
      <c r="G26" s="342" t="str">
        <f>IF(ISNA(MATCH(B26,'Parties groupes_V'!$AI$24:$AI$28,0)),"",INDEX('Parties groupes_V'!$AL$24:$AL$28,MATCH(B26,'Parties groupes_V'!$AI$24:$AI$28,0)))</f>
        <v/>
      </c>
      <c r="H26" s="209" t="str">
        <f>IF(ISNA(MATCH(B26,'Parties groupes_V'!$AI$24:$AI$28,0)),"",INDEX('Parties groupes_V'!$AM$24:$AM$28,MATCH(B26,'Parties groupes_V'!$AI$24:$AI$28,0)))</f>
        <v/>
      </c>
      <c r="I26" s="209" t="str">
        <f t="shared" si="0"/>
        <v/>
      </c>
      <c r="J26" s="343" t="str">
        <f>IF(ISNA(MATCH(B26,'Parties groupes_V'!$AI$24:$AI$28,0)),"",INDEX('Parties groupes_V'!$AO$24:$AO$28,MATCH(B26,'Parties groupes_V'!$AI$24:$AI$28,0)))</f>
        <v/>
      </c>
      <c r="K26" s="348" t="str">
        <f>IF(ISNA(MATCH(B26,'Parties groupes_V'!$AU$24:$AU$28,0)),"",INDEX('Parties groupes_V'!$AT$24:$AT$28,MATCH(B26,'Parties groupes_V'!$AU$24:$AU$28,0)))</f>
        <v/>
      </c>
      <c r="L26" s="200">
        <f t="shared" ref="L26:L29" si="2">IF((D26=""),"",IF((K26=1),6,IF((K26=2),4,IF((K26=3),2,0))))</f>
        <v>0</v>
      </c>
      <c r="M26" s="93" t="str">
        <f>IF((K26=""),"",IF(OR(K26=1,K26=4,K26=5),"",IF(('Phases Finales'!$D$14=""),"",VLOOKUP(B26,'Phases Finales'!$T$7:$Z$14,4,0))))</f>
        <v/>
      </c>
      <c r="N26" s="93" t="str">
        <f>IF((K26=""),"",IF(OR(K26=2,K26=3,K26=4,K26=5),"",IF(('Phases Finales'!$Z$13=""),"",VLOOKUP(B26,'Phases Finales'!$X$8:$AA$13,4,0))))</f>
        <v/>
      </c>
      <c r="O26" s="96" t="str">
        <f>IF(OR(N26="",N26=0),"",VLOOKUP(B26,'Phases Finales'!$AB$10:$AE$11,4,0))</f>
        <v/>
      </c>
      <c r="P26" s="196">
        <f>IF((E26=""),"",SUM(F26,L26,M26,N26,O26))</f>
        <v>0</v>
      </c>
    </row>
    <row r="27" spans="1:16" ht="24.95" customHeight="1">
      <c r="A27" s="467"/>
      <c r="B27" s="94" t="str">
        <f>+'Parties groupes_V'!I26</f>
        <v/>
      </c>
      <c r="C27" s="342">
        <f>INDEX('Parties groupes_V'!$K$24:$K$28,MATCH(B27,'Parties groupes_V'!$I$24:$I$28,0))</f>
        <v>0</v>
      </c>
      <c r="D27" s="209">
        <f>INDEX('Parties groupes_V'!$T$24:$T$28,MATCH(B27,'Parties groupes_V'!$R$24:$R$28,0))</f>
        <v>0</v>
      </c>
      <c r="E27" s="343">
        <f>INDEX('Parties groupes_V'!$AC$24:$AC$28,MATCH(B27,'Parties groupes_V'!$AA$24:$AA$28,0))</f>
        <v>0</v>
      </c>
      <c r="F27" s="334">
        <f>IF((C27=""),"",SUM(C27:E27))</f>
        <v>0</v>
      </c>
      <c r="G27" s="342" t="str">
        <f>IF(ISNA(MATCH(B27,'Parties groupes_V'!$AI$24:$AI$28,0)),"",INDEX('Parties groupes_V'!$AL$24:$AL$28,MATCH(B27,'Parties groupes_V'!$AI$24:$AI$28,0)))</f>
        <v/>
      </c>
      <c r="H27" s="209" t="str">
        <f>IF(ISNA(MATCH(B27,'Parties groupes_V'!$AI$24:$AI$28,0)),"",INDEX('Parties groupes_V'!$AM$24:$AM$28,MATCH(B27,'Parties groupes_V'!$AI$24:$AI$28,0)))</f>
        <v/>
      </c>
      <c r="I27" s="209" t="str">
        <f t="shared" si="0"/>
        <v/>
      </c>
      <c r="J27" s="343" t="str">
        <f>IF(ISNA(MATCH(B27,'Parties groupes_V'!$AI$24:$AI$28,0)),"",INDEX('Parties groupes_V'!$AO$24:$AO$28,MATCH(B27,'Parties groupes_V'!$AI$24:$AI$28,0)))</f>
        <v/>
      </c>
      <c r="K27" s="99" t="str">
        <f>IF(ISNA(MATCH(B27,'Parties groupes_V'!$AU$24:$AU$28,0)),"",INDEX('Parties groupes_V'!$AT$24:$AT$28,MATCH(B27,'Parties groupes_V'!$AU$24:$AU$28,0)))</f>
        <v/>
      </c>
      <c r="L27" s="200">
        <f t="shared" si="2"/>
        <v>0</v>
      </c>
      <c r="M27" s="93" t="str">
        <f>IF((K27=""),"",IF(OR(K27=1,K27=4,K27=5),"",IF(('Phases Finales'!$D$14=""),"",VLOOKUP(B27,'Phases Finales'!$T$7:$Z$14,4,0))))</f>
        <v/>
      </c>
      <c r="N27" s="93" t="str">
        <f>IF((K27=""),"",IF(OR(K27=2,K27=3,K27=4,K27=5),"",IF(('Phases Finales'!$Z$13=""),"",VLOOKUP(B27,'Phases Finales'!$X$8:$AA$13,4,0))))</f>
        <v/>
      </c>
      <c r="O27" s="96" t="str">
        <f>IF(OR(N27="",N27=0),"",VLOOKUP(B27,'Phases Finales'!$AB$10:$AE$11,4,0))</f>
        <v/>
      </c>
      <c r="P27" s="196">
        <f>IF((E27=""),"",SUM(F27,L27,M27,N27,O27))</f>
        <v>0</v>
      </c>
    </row>
    <row r="28" spans="1:16" ht="24.95" customHeight="1">
      <c r="A28" s="467"/>
      <c r="B28" s="94" t="str">
        <f>+'Parties groupes_V'!I27</f>
        <v/>
      </c>
      <c r="C28" s="342">
        <f>INDEX('Parties groupes_V'!$K$24:$K$28,MATCH(B28,'Parties groupes_V'!$I$24:$I$28,0))</f>
        <v>0</v>
      </c>
      <c r="D28" s="209">
        <f>INDEX('Parties groupes_V'!$T$24:$T$28,MATCH(B28,'Parties groupes_V'!$R$24:$R$28,0))</f>
        <v>0</v>
      </c>
      <c r="E28" s="343">
        <f>INDEX('Parties groupes_V'!$AC$24:$AC$28,MATCH(B28,'Parties groupes_V'!$AA$24:$AA$28,0))</f>
        <v>0</v>
      </c>
      <c r="F28" s="334">
        <f>IF((C28=""),"",SUM(C28:E28))</f>
        <v>0</v>
      </c>
      <c r="G28" s="342" t="str">
        <f>IF(ISNA(MATCH(B28,'Parties groupes_V'!$AI$24:$AI$28,0)),"",INDEX('Parties groupes_V'!$AL$24:$AL$28,MATCH(B28,'Parties groupes_V'!$AI$24:$AI$28,0)))</f>
        <v/>
      </c>
      <c r="H28" s="209" t="str">
        <f>IF(ISNA(MATCH(B28,'Parties groupes_V'!$AI$24:$AI$28,0)),"",INDEX('Parties groupes_V'!$AM$24:$AM$28,MATCH(B28,'Parties groupes_V'!$AI$24:$AI$28,0)))</f>
        <v/>
      </c>
      <c r="I28" s="209" t="str">
        <f t="shared" si="0"/>
        <v/>
      </c>
      <c r="J28" s="343" t="str">
        <f>IF(ISNA(MATCH(B28,'Parties groupes_V'!$AI$24:$AI$28,0)),"",INDEX('Parties groupes_V'!$AO$24:$AO$28,MATCH(B28,'Parties groupes_V'!$AI$24:$AI$28,0)))</f>
        <v/>
      </c>
      <c r="K28" s="348" t="str">
        <f>IF(ISNA(MATCH(B28,'Parties groupes_V'!$AU$24:$AU$28,0)),"",INDEX('Parties groupes_V'!$AT$24:$AT$28,MATCH(B28,'Parties groupes_V'!$AU$24:$AU$28,0)))</f>
        <v/>
      </c>
      <c r="L28" s="200">
        <f t="shared" si="2"/>
        <v>0</v>
      </c>
      <c r="M28" s="93" t="str">
        <f>IF((K28=""),"",IF(OR(K28=1,K28=4,K28=5),"",IF(('Phases Finales'!$D$14=""),"",VLOOKUP(B28,'Phases Finales'!$T$7:$Z$14,4,0))))</f>
        <v/>
      </c>
      <c r="N28" s="93" t="str">
        <f>IF((K28=""),"",IF(OR(K28=2,K28=3,K28=4,K28=5),"",IF(('Phases Finales'!$Z$13=""),"",VLOOKUP(B28,'Phases Finales'!$X$8:$AA$13,4,0))))</f>
        <v/>
      </c>
      <c r="O28" s="96" t="str">
        <f>IF(OR(N28="",N28=0),"",VLOOKUP(B28,'Phases Finales'!$AB$10:$AE$11,4,0))</f>
        <v/>
      </c>
      <c r="P28" s="196">
        <f>IF((E28=""),"",SUM(F28,L28,M28,N28,O28))</f>
        <v>0</v>
      </c>
    </row>
    <row r="29" spans="1:16" ht="24.95" customHeight="1" thickBot="1">
      <c r="A29" s="468"/>
      <c r="B29" s="208" t="str">
        <f>+'Parties groupes_V'!I28</f>
        <v/>
      </c>
      <c r="C29" s="344">
        <f>INDEX('Parties groupes_V'!$K$24:$K$28,MATCH(B29,'Parties groupes_V'!$I$24:$I$28,0))</f>
        <v>0</v>
      </c>
      <c r="D29" s="345">
        <f>INDEX('Parties groupes_V'!$T$24:$T$28,MATCH(B29,'Parties groupes_V'!$R$24:$R$28,0))</f>
        <v>0</v>
      </c>
      <c r="E29" s="346">
        <f>INDEX('Parties groupes_V'!$AC$24:$AC$28,MATCH(B29,'Parties groupes_V'!$AA$24:$AA$28,0))</f>
        <v>0</v>
      </c>
      <c r="F29" s="335">
        <f>IF((C29=""),"",SUM(C29:E29))</f>
        <v>0</v>
      </c>
      <c r="G29" s="344" t="str">
        <f>IF(ISNA(MATCH(B29,'Parties groupes_V'!$AI$24:$AI$28,0)),"",INDEX('Parties groupes_V'!$AL$24:$AL$28,MATCH(B29,'Parties groupes_V'!$AI$24:$AI$28,0)))</f>
        <v/>
      </c>
      <c r="H29" s="345" t="str">
        <f>IF(ISNA(MATCH(B29,'Parties groupes_V'!$AI$24:$AI$28,0)),"",INDEX('Parties groupes_V'!$AM$24:$AM$28,MATCH(B29,'Parties groupes_V'!$AI$24:$AI$28,0)))</f>
        <v/>
      </c>
      <c r="I29" s="345" t="str">
        <f t="shared" si="0"/>
        <v/>
      </c>
      <c r="J29" s="346" t="str">
        <f>IF(ISNA(MATCH(B29,'Parties groupes_V'!$AI$24:$AI$28,0)),"",INDEX('Parties groupes_V'!$AO$24:$AO$28,MATCH(B29,'Parties groupes_V'!$AI$24:$AI$28,0)))</f>
        <v/>
      </c>
      <c r="K29" s="349" t="str">
        <f>IF(ISNA(MATCH(B29,'Parties groupes_V'!$AU$24:$AU$28,0)),"",INDEX('Parties groupes_V'!$AT$24:$AT$28,MATCH(B29,'Parties groupes_V'!$AU$24:$AU$28,0)))</f>
        <v/>
      </c>
      <c r="L29" s="206">
        <f t="shared" si="2"/>
        <v>0</v>
      </c>
      <c r="M29" s="204" t="str">
        <f>IF((K29=""),"",IF(OR(K29=1,K29=4,K29=5),"",IF(('Phases Finales'!$D$14=""),"",VLOOKUP(B29,'Phases Finales'!$T$7:$Z$14,4,0))))</f>
        <v/>
      </c>
      <c r="N29" s="204" t="str">
        <f>IF((K29=""),"",IF(OR(K29=2,K29=3,K29=4,K29=5),"",IF(('Phases Finales'!$Z$13=""),"",VLOOKUP(B29,'Phases Finales'!$X$8:$AA$13,4,0))))</f>
        <v/>
      </c>
      <c r="O29" s="98" t="str">
        <f>IF(OR(N29="",N29=0),"",VLOOKUP(B29,'Phases Finales'!$AB$10:$AE$11,4,0))</f>
        <v/>
      </c>
      <c r="P29" s="198">
        <f>IF((E29=""),"",SUM(F29,L29,M29,N29,O29))</f>
        <v>0</v>
      </c>
    </row>
    <row r="31" spans="1:16">
      <c r="C31" s="190">
        <f>SUM(C7:C29)</f>
        <v>0</v>
      </c>
      <c r="D31" s="190">
        <f t="shared" ref="D31:E31" si="3">SUM(D7:D29)</f>
        <v>0</v>
      </c>
      <c r="E31" s="190">
        <f t="shared" si="3"/>
        <v>0</v>
      </c>
    </row>
  </sheetData>
  <sheetProtection sheet="1" objects="1" scenarios="1"/>
  <mergeCells count="12">
    <mergeCell ref="A13:A17"/>
    <mergeCell ref="A19:A23"/>
    <mergeCell ref="A25:A29"/>
    <mergeCell ref="C4:L4"/>
    <mergeCell ref="M4:P4"/>
    <mergeCell ref="M3:N3"/>
    <mergeCell ref="C3:E3"/>
    <mergeCell ref="A7:A11"/>
    <mergeCell ref="A1:J1"/>
    <mergeCell ref="K1:M1"/>
    <mergeCell ref="A2:J2"/>
    <mergeCell ref="K2:M2"/>
  </mergeCells>
  <conditionalFormatting sqref="K7:K11 K13:K17 K19:K23 K25:K29">
    <cfRule type="cellIs" dxfId="10" priority="12" stopIfTrue="1" operator="equal">
      <formula>"EGALITE PARFAITE ENTRE 3 EQUIPES"</formula>
    </cfRule>
    <cfRule type="cellIs" dxfId="9" priority="13" stopIfTrue="1" operator="equal">
      <formula>3</formula>
    </cfRule>
    <cfRule type="cellIs" dxfId="8" priority="14" stopIfTrue="1" operator="equal">
      <formula>2</formula>
    </cfRule>
    <cfRule type="cellIs" dxfId="7" priority="15" stopIfTrue="1" operator="equal">
      <formula>4</formula>
    </cfRule>
    <cfRule type="cellIs" dxfId="6" priority="16" stopIfTrue="1" operator="equal">
      <formula>1</formula>
    </cfRule>
  </conditionalFormatting>
  <conditionalFormatting sqref="F7:F11">
    <cfRule type="duplicateValues" dxfId="5" priority="10" stopIfTrue="1"/>
  </conditionalFormatting>
  <conditionalFormatting sqref="F13:F17">
    <cfRule type="duplicateValues" dxfId="4" priority="9" stopIfTrue="1"/>
  </conditionalFormatting>
  <conditionalFormatting sqref="F19:F23">
    <cfRule type="duplicateValues" dxfId="3" priority="8" stopIfTrue="1"/>
  </conditionalFormatting>
  <conditionalFormatting sqref="F25:F29">
    <cfRule type="duplicateValues" dxfId="2" priority="7" stopIfTrue="1"/>
  </conditionalFormatting>
  <conditionalFormatting sqref="F13:F17">
    <cfRule type="duplicateValues" dxfId="1" priority="6" stopIfTrue="1"/>
  </conditionalFormatting>
  <conditionalFormatting sqref="P7:P29">
    <cfRule type="top10" dxfId="0" priority="1" rank="1"/>
  </conditionalFormatting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FFFF"/>
  </sheetPr>
  <dimension ref="A1:I24"/>
  <sheetViews>
    <sheetView workbookViewId="0">
      <selection activeCell="L21" sqref="L21"/>
    </sheetView>
  </sheetViews>
  <sheetFormatPr baseColWidth="10" defaultRowHeight="12.75"/>
  <cols>
    <col min="1" max="1" width="8.28515625" customWidth="1"/>
    <col min="2" max="2" width="35" customWidth="1"/>
    <col min="3" max="3" width="20.42578125" customWidth="1"/>
    <col min="4" max="4" width="17.5703125" customWidth="1"/>
    <col min="6" max="6" width="8.85546875" style="190" hidden="1" customWidth="1"/>
    <col min="7" max="7" width="7.7109375" hidden="1" customWidth="1"/>
    <col min="8" max="8" width="9" hidden="1" customWidth="1"/>
    <col min="9" max="9" width="9.85546875" hidden="1" customWidth="1"/>
  </cols>
  <sheetData>
    <row r="1" spans="1:9" ht="38.25" thickBot="1">
      <c r="A1" s="100" t="s">
        <v>70</v>
      </c>
      <c r="B1" s="101" t="s">
        <v>71</v>
      </c>
      <c r="C1" s="102" t="s">
        <v>5</v>
      </c>
      <c r="D1" s="103" t="s">
        <v>72</v>
      </c>
      <c r="F1" s="215" t="s">
        <v>87</v>
      </c>
      <c r="G1" s="215" t="s">
        <v>88</v>
      </c>
      <c r="H1" s="215" t="s">
        <v>76</v>
      </c>
      <c r="I1" s="217" t="s">
        <v>23</v>
      </c>
    </row>
    <row r="2" spans="1:9" ht="18.75">
      <c r="A2" s="350">
        <v>1</v>
      </c>
      <c r="B2" s="356">
        <f>+'Parties groupes_V'!B7</f>
        <v>0</v>
      </c>
      <c r="C2" s="353"/>
      <c r="D2" s="104">
        <f>SUM(F2:I2)</f>
        <v>0</v>
      </c>
      <c r="F2" s="214">
        <f>SUM(IFERROR(VLOOKUP(B2,'Parties groupes_V'!$I$6:$O$29,7,0),0),IFERROR(VLOOKUP(B2,'Parties groupes_V'!$R$6:$X$29,7,0),0),IFERROR(VLOOKUP(B2,'Parties groupes_V'!$AA$6:$AG$29,7,0),0))</f>
        <v>0</v>
      </c>
      <c r="G2" s="216" t="str">
        <f>IF(ISNA(VLOOKUP(B2,'Phases Finales'!$T$7:$V$14,3,0)),"",VLOOKUP(B2,'Phases Finales'!$T$7:$V$14,3,0))</f>
        <v/>
      </c>
      <c r="H2" s="190" t="str">
        <f>IF(ISNA(VLOOKUP(B2,'Phases Finales'!$X$8:$Z$13,3,0)),"",VLOOKUP(B2,'Phases Finales'!$X$8:$Z$13,3,0))</f>
        <v/>
      </c>
      <c r="I2" s="190" t="str">
        <f>IF(ISNA(VLOOKUP(B2,'Phases Finales'!$AB$10:$AD$11,3,0)),"",VLOOKUP(B2,'Phases Finales'!$AB$10:$AD$11,3,0))</f>
        <v/>
      </c>
    </row>
    <row r="3" spans="1:9" ht="18.75">
      <c r="A3" s="351">
        <v>2</v>
      </c>
      <c r="B3" s="357">
        <f>+'Parties groupes_V'!B8</f>
        <v>0</v>
      </c>
      <c r="C3" s="354"/>
      <c r="D3" s="105">
        <f t="shared" ref="D3:D21" si="0">SUM(F3:I3)</f>
        <v>0</v>
      </c>
      <c r="F3" s="214">
        <f>SUM(IFERROR(VLOOKUP(B3,'Parties groupes_V'!$I$6:$O$29,7,0),0),IFERROR(VLOOKUP(B3,'Parties groupes_V'!$R$6:$X$29,7,0),0),IFERROR(VLOOKUP(B3,'Parties groupes_V'!$AA$6:$AG$29,7,0),0))</f>
        <v>0</v>
      </c>
      <c r="G3" s="216" t="str">
        <f>IF(ISNA(VLOOKUP(B3,'Phases Finales'!$T$7:$V$14,3,0)),"",VLOOKUP(B3,'Phases Finales'!$T$7:$V$14,3,0))</f>
        <v/>
      </c>
      <c r="H3" s="190" t="str">
        <f>IF(ISNA(VLOOKUP(B3,'Phases Finales'!$X$8:$Z$13,3,0)),"",VLOOKUP(B3,'Phases Finales'!$X$8:$Z$13,3,0))</f>
        <v/>
      </c>
      <c r="I3" s="190" t="str">
        <f>IF(ISNA(VLOOKUP(B3,'Phases Finales'!$AB$10:$AD$11,3,0)),"",VLOOKUP(B3,'Phases Finales'!$AB$10:$AD$11,3,0))</f>
        <v/>
      </c>
    </row>
    <row r="4" spans="1:9" ht="18.75">
      <c r="A4" s="351">
        <v>3</v>
      </c>
      <c r="B4" s="357">
        <f>+'Parties groupes_V'!B9</f>
        <v>0</v>
      </c>
      <c r="C4" s="354"/>
      <c r="D4" s="105">
        <f t="shared" si="0"/>
        <v>0</v>
      </c>
      <c r="F4" s="214">
        <f>SUM(IFERROR(VLOOKUP(B4,'Parties groupes_V'!$I$6:$O$29,7,0),0),IFERROR(VLOOKUP(B4,'Parties groupes_V'!$R$6:$X$29,7,0),0),IFERROR(VLOOKUP(B4,'Parties groupes_V'!$AA$6:$AG$29,7,0),0))</f>
        <v>0</v>
      </c>
      <c r="G4" s="216" t="str">
        <f>IF(ISNA(VLOOKUP(B4,'Phases Finales'!$T$7:$V$14,3,0)),"",VLOOKUP(B4,'Phases Finales'!$T$7:$V$14,3,0))</f>
        <v/>
      </c>
      <c r="H4" s="190" t="str">
        <f>IF(ISNA(VLOOKUP(B4,'Phases Finales'!$X$8:$Z$13,3,0)),"",VLOOKUP(B4,'Phases Finales'!$X$8:$Z$13,3,0))</f>
        <v/>
      </c>
      <c r="I4" s="190" t="str">
        <f>IF(ISNA(VLOOKUP(B4,'Phases Finales'!$AB$10:$AD$11,3,0)),"",VLOOKUP(B4,'Phases Finales'!$AB$10:$AD$11,3,0))</f>
        <v/>
      </c>
    </row>
    <row r="5" spans="1:9" ht="18.75">
      <c r="A5" s="351">
        <v>4</v>
      </c>
      <c r="B5" s="357">
        <f>+'Parties groupes_V'!B10</f>
        <v>0</v>
      </c>
      <c r="C5" s="354"/>
      <c r="D5" s="105">
        <f t="shared" si="0"/>
        <v>0</v>
      </c>
      <c r="F5" s="214">
        <f>SUM(IFERROR(VLOOKUP(B5,'Parties groupes_V'!$I$6:$O$29,7,0),0),IFERROR(VLOOKUP(B5,'Parties groupes_V'!$R$6:$X$29,7,0),0),IFERROR(VLOOKUP(B5,'Parties groupes_V'!$AA$6:$AG$29,7,0),0))</f>
        <v>0</v>
      </c>
      <c r="G5" s="216" t="str">
        <f>IF(ISNA(VLOOKUP(B5,'Phases Finales'!$T$7:$V$14,3,0)),"",VLOOKUP(B5,'Phases Finales'!$T$7:$V$14,3,0))</f>
        <v/>
      </c>
      <c r="H5" s="190" t="str">
        <f>IF(ISNA(VLOOKUP(B5,'Phases Finales'!$X$8:$Z$13,3,0)),"",VLOOKUP(B5,'Phases Finales'!$X$8:$Z$13,3,0))</f>
        <v/>
      </c>
      <c r="I5" s="190" t="str">
        <f>IF(ISNA(VLOOKUP(B5,'Phases Finales'!$AB$10:$AD$11,3,0)),"",VLOOKUP(B5,'Phases Finales'!$AB$10:$AD$11,3,0))</f>
        <v/>
      </c>
    </row>
    <row r="6" spans="1:9" ht="18.75">
      <c r="A6" s="351">
        <v>5</v>
      </c>
      <c r="B6" s="357">
        <f>+'Parties groupes_V'!B11</f>
        <v>0</v>
      </c>
      <c r="C6" s="354"/>
      <c r="D6" s="105">
        <f t="shared" si="0"/>
        <v>0</v>
      </c>
      <c r="F6" s="214">
        <f>SUM(IFERROR(VLOOKUP(B6,'Parties groupes_V'!$I$6:$O$29,7,0),0),IFERROR(VLOOKUP(B6,'Parties groupes_V'!$R$6:$X$29,7,0),0),IFERROR(VLOOKUP(B6,'Parties groupes_V'!$AA$6:$AG$29,7,0),0))</f>
        <v>0</v>
      </c>
      <c r="G6" s="216" t="str">
        <f>IF(ISNA(VLOOKUP(B6,'Phases Finales'!$T$7:$V$14,3,0)),"",VLOOKUP(B6,'Phases Finales'!$T$7:$V$14,3,0))</f>
        <v/>
      </c>
      <c r="H6" s="190" t="str">
        <f>IF(ISNA(VLOOKUP(B6,'Phases Finales'!$X$8:$Z$13,3,0)),"",VLOOKUP(B6,'Phases Finales'!$X$8:$Z$13,3,0))</f>
        <v/>
      </c>
      <c r="I6" s="190" t="str">
        <f>IF(ISNA(VLOOKUP(B6,'Phases Finales'!$AB$10:$AD$11,3,0)),"",VLOOKUP(B6,'Phases Finales'!$AB$10:$AD$11,3,0))</f>
        <v/>
      </c>
    </row>
    <row r="7" spans="1:9" ht="18.75">
      <c r="A7" s="351">
        <v>6</v>
      </c>
      <c r="B7" s="357">
        <f>+'Parties groupes_V'!B12</f>
        <v>0</v>
      </c>
      <c r="C7" s="354"/>
      <c r="D7" s="105">
        <f t="shared" si="0"/>
        <v>0</v>
      </c>
      <c r="F7" s="214">
        <f>SUM(IFERROR(VLOOKUP(B7,'Parties groupes_V'!$I$6:$O$29,7,0),0),IFERROR(VLOOKUP(B7,'Parties groupes_V'!$R$6:$X$29,7,0),0),IFERROR(VLOOKUP(B7,'Parties groupes_V'!$AA$6:$AG$29,7,0),0))</f>
        <v>0</v>
      </c>
      <c r="G7" s="216" t="str">
        <f>IF(ISNA(VLOOKUP(B7,'Phases Finales'!$T$7:$V$14,3,0)),"",VLOOKUP(B7,'Phases Finales'!$T$7:$V$14,3,0))</f>
        <v/>
      </c>
      <c r="H7" s="190" t="str">
        <f>IF(ISNA(VLOOKUP(B7,'Phases Finales'!$X$8:$Z$13,3,0)),"",VLOOKUP(B7,'Phases Finales'!$X$8:$Z$13,3,0))</f>
        <v/>
      </c>
      <c r="I7" s="190" t="str">
        <f>IF(ISNA(VLOOKUP(B7,'Phases Finales'!$AB$10:$AD$11,3,0)),"",VLOOKUP(B7,'Phases Finales'!$AB$10:$AD$11,3,0))</f>
        <v/>
      </c>
    </row>
    <row r="8" spans="1:9" ht="18.75">
      <c r="A8" s="351">
        <v>7</v>
      </c>
      <c r="B8" s="357">
        <f>+'Parties groupes_V'!B13</f>
        <v>0</v>
      </c>
      <c r="C8" s="354"/>
      <c r="D8" s="105">
        <f t="shared" si="0"/>
        <v>0</v>
      </c>
      <c r="F8" s="214">
        <f>SUM(IFERROR(VLOOKUP(B8,'Parties groupes_V'!$I$6:$O$29,7,0),0),IFERROR(VLOOKUP(B8,'Parties groupes_V'!$R$6:$X$29,7,0),0),IFERROR(VLOOKUP(B8,'Parties groupes_V'!$AA$6:$AG$29,7,0),0))</f>
        <v>0</v>
      </c>
      <c r="G8" s="216" t="str">
        <f>IF(ISNA(VLOOKUP(B8,'Phases Finales'!$T$7:$V$14,3,0)),"",VLOOKUP(B8,'Phases Finales'!$T$7:$V$14,3,0))</f>
        <v/>
      </c>
      <c r="H8" s="190" t="str">
        <f>IF(ISNA(VLOOKUP(B8,'Phases Finales'!$X$8:$Z$13,3,0)),"",VLOOKUP(B8,'Phases Finales'!$X$8:$Z$13,3,0))</f>
        <v/>
      </c>
      <c r="I8" s="190" t="str">
        <f>IF(ISNA(VLOOKUP(B8,'Phases Finales'!$AB$10:$AD$11,3,0)),"",VLOOKUP(B8,'Phases Finales'!$AB$10:$AD$11,3,0))</f>
        <v/>
      </c>
    </row>
    <row r="9" spans="1:9" ht="18.75">
      <c r="A9" s="351">
        <v>8</v>
      </c>
      <c r="B9" s="357">
        <f>+'Parties groupes_V'!B14</f>
        <v>0</v>
      </c>
      <c r="C9" s="354"/>
      <c r="D9" s="105">
        <f t="shared" si="0"/>
        <v>0</v>
      </c>
      <c r="F9" s="214">
        <f>SUM(IFERROR(VLOOKUP(B9,'Parties groupes_V'!$I$6:$O$29,7,0),0),IFERROR(VLOOKUP(B9,'Parties groupes_V'!$R$6:$X$29,7,0),0),IFERROR(VLOOKUP(B9,'Parties groupes_V'!$AA$6:$AG$29,7,0),0))</f>
        <v>0</v>
      </c>
      <c r="G9" s="216" t="str">
        <f>IF(ISNA(VLOOKUP(B9,'Phases Finales'!$T$7:$V$14,3,0)),"",VLOOKUP(B9,'Phases Finales'!$T$7:$V$14,3,0))</f>
        <v/>
      </c>
      <c r="H9" s="190" t="str">
        <f>IF(ISNA(VLOOKUP(B9,'Phases Finales'!$X$8:$Z$13,3,0)),"",VLOOKUP(B9,'Phases Finales'!$X$8:$Z$13,3,0))</f>
        <v/>
      </c>
      <c r="I9" s="190" t="str">
        <f>IF(ISNA(VLOOKUP(B9,'Phases Finales'!$AB$10:$AD$11,3,0)),"",VLOOKUP(B9,'Phases Finales'!$AB$10:$AD$11,3,0))</f>
        <v/>
      </c>
    </row>
    <row r="10" spans="1:9" ht="18.75">
      <c r="A10" s="351">
        <v>9</v>
      </c>
      <c r="B10" s="357">
        <f>+'Parties groupes_V'!B15</f>
        <v>0</v>
      </c>
      <c r="C10" s="354"/>
      <c r="D10" s="105">
        <f t="shared" si="0"/>
        <v>0</v>
      </c>
      <c r="F10" s="214">
        <f>SUM(IFERROR(VLOOKUP(B10,'Parties groupes_V'!$I$6:$O$29,7,0),0),IFERROR(VLOOKUP(B10,'Parties groupes_V'!$R$6:$X$29,7,0),0),IFERROR(VLOOKUP(B10,'Parties groupes_V'!$AA$6:$AG$29,7,0),0))</f>
        <v>0</v>
      </c>
      <c r="G10" s="216" t="str">
        <f>IF(ISNA(VLOOKUP(B10,'Phases Finales'!$T$7:$V$14,3,0)),"",VLOOKUP(B10,'Phases Finales'!$T$7:$V$14,3,0))</f>
        <v/>
      </c>
      <c r="H10" s="190" t="str">
        <f>IF(ISNA(VLOOKUP(B10,'Phases Finales'!$X$8:$Z$13,3,0)),"",VLOOKUP(B10,'Phases Finales'!$X$8:$Z$13,3,0))</f>
        <v/>
      </c>
      <c r="I10" s="190" t="str">
        <f>IF(ISNA(VLOOKUP(B10,'Phases Finales'!$AB$10:$AD$11,3,0)),"",VLOOKUP(B10,'Phases Finales'!$AB$10:$AD$11,3,0))</f>
        <v/>
      </c>
    </row>
    <row r="11" spans="1:9" ht="18.75">
      <c r="A11" s="351">
        <v>10</v>
      </c>
      <c r="B11" s="357">
        <f>+'Parties groupes_V'!B16</f>
        <v>0</v>
      </c>
      <c r="C11" s="354"/>
      <c r="D11" s="105">
        <f t="shared" si="0"/>
        <v>0</v>
      </c>
      <c r="F11" s="214">
        <f>SUM(IFERROR(VLOOKUP(B11,'Parties groupes_V'!$I$6:$O$29,7,0),0),IFERROR(VLOOKUP(B11,'Parties groupes_V'!$R$6:$X$29,7,0),0),IFERROR(VLOOKUP(B11,'Parties groupes_V'!$AA$6:$AG$29,7,0),0))</f>
        <v>0</v>
      </c>
      <c r="G11" s="216" t="str">
        <f>IF(ISNA(VLOOKUP(B11,'Phases Finales'!$T$7:$V$14,3,0)),"",VLOOKUP(B11,'Phases Finales'!$T$7:$V$14,3,0))</f>
        <v/>
      </c>
      <c r="H11" s="190" t="str">
        <f>IF(ISNA(VLOOKUP(B11,'Phases Finales'!$X$8:$Z$13,3,0)),"",VLOOKUP(B11,'Phases Finales'!$X$8:$Z$13,3,0))</f>
        <v/>
      </c>
      <c r="I11" s="190" t="str">
        <f>IF(ISNA(VLOOKUP(B11,'Phases Finales'!$AB$10:$AD$11,3,0)),"",VLOOKUP(B11,'Phases Finales'!$AB$10:$AD$11,3,0))</f>
        <v/>
      </c>
    </row>
    <row r="12" spans="1:9" ht="18.75">
      <c r="A12" s="351">
        <v>11</v>
      </c>
      <c r="B12" s="357">
        <f>+'Parties groupes_V'!B17</f>
        <v>0</v>
      </c>
      <c r="C12" s="354"/>
      <c r="D12" s="105">
        <f t="shared" si="0"/>
        <v>0</v>
      </c>
      <c r="F12" s="214">
        <f>SUM(IFERROR(VLOOKUP(B12,'Parties groupes_V'!$I$6:$O$29,7,0),0),IFERROR(VLOOKUP(B12,'Parties groupes_V'!$R$6:$X$29,7,0),0),IFERROR(VLOOKUP(B12,'Parties groupes_V'!$AA$6:$AG$29,7,0),0))</f>
        <v>0</v>
      </c>
      <c r="G12" s="216" t="str">
        <f>IF(ISNA(VLOOKUP(B12,'Phases Finales'!$T$7:$V$14,3,0)),"",VLOOKUP(B12,'Phases Finales'!$T$7:$V$14,3,0))</f>
        <v/>
      </c>
      <c r="H12" s="190" t="str">
        <f>IF(ISNA(VLOOKUP(B12,'Phases Finales'!$X$8:$Z$13,3,0)),"",VLOOKUP(B12,'Phases Finales'!$X$8:$Z$13,3,0))</f>
        <v/>
      </c>
      <c r="I12" s="190" t="str">
        <f>IF(ISNA(VLOOKUP(B12,'Phases Finales'!$AB$10:$AD$11,3,0)),"",VLOOKUP(B12,'Phases Finales'!$AB$10:$AD$11,3,0))</f>
        <v/>
      </c>
    </row>
    <row r="13" spans="1:9" ht="18.75">
      <c r="A13" s="351">
        <v>12</v>
      </c>
      <c r="B13" s="357">
        <f>+'Parties groupes_V'!B18</f>
        <v>0</v>
      </c>
      <c r="C13" s="354"/>
      <c r="D13" s="105">
        <f t="shared" si="0"/>
        <v>0</v>
      </c>
      <c r="F13" s="214">
        <f>SUM(IFERROR(VLOOKUP(B13,'Parties groupes_V'!$I$6:$O$29,7,0),0),IFERROR(VLOOKUP(B13,'Parties groupes_V'!$R$6:$X$29,7,0),0),IFERROR(VLOOKUP(B13,'Parties groupes_V'!$AA$6:$AG$29,7,0),0))</f>
        <v>0</v>
      </c>
      <c r="G13" s="216" t="str">
        <f>IF(ISNA(VLOOKUP(B13,'Phases Finales'!$T$7:$V$14,3,0)),"",VLOOKUP(B13,'Phases Finales'!$T$7:$V$14,3,0))</f>
        <v/>
      </c>
      <c r="H13" s="190" t="str">
        <f>IF(ISNA(VLOOKUP(B13,'Phases Finales'!$X$8:$Z$13,3,0)),"",VLOOKUP(B13,'Phases Finales'!$X$8:$Z$13,3,0))</f>
        <v/>
      </c>
      <c r="I13" s="190" t="str">
        <f>IF(ISNA(VLOOKUP(B13,'Phases Finales'!$AB$10:$AD$11,3,0)),"",VLOOKUP(B13,'Phases Finales'!$AB$10:$AD$11,3,0))</f>
        <v/>
      </c>
    </row>
    <row r="14" spans="1:9" ht="18.75">
      <c r="A14" s="351">
        <v>13</v>
      </c>
      <c r="B14" s="357">
        <f>+'Parties groupes_V'!B19</f>
        <v>0</v>
      </c>
      <c r="C14" s="354"/>
      <c r="D14" s="105">
        <f t="shared" si="0"/>
        <v>0</v>
      </c>
      <c r="F14" s="214">
        <f>SUM(IFERROR(VLOOKUP(B14,'Parties groupes_V'!$I$6:$O$29,7,0),0),IFERROR(VLOOKUP(B14,'Parties groupes_V'!$R$6:$X$29,7,0),0),IFERROR(VLOOKUP(B14,'Parties groupes_V'!$AA$6:$AG$29,7,0),0))</f>
        <v>0</v>
      </c>
      <c r="G14" s="216" t="str">
        <f>IF(ISNA(VLOOKUP(B14,'Phases Finales'!$T$7:$V$14,3,0)),"",VLOOKUP(B14,'Phases Finales'!$T$7:$V$14,3,0))</f>
        <v/>
      </c>
      <c r="H14" s="190" t="str">
        <f>IF(ISNA(VLOOKUP(B14,'Phases Finales'!$X$8:$Z$13,3,0)),"",VLOOKUP(B14,'Phases Finales'!$X$8:$Z$13,3,0))</f>
        <v/>
      </c>
      <c r="I14" s="190" t="str">
        <f>IF(ISNA(VLOOKUP(B14,'Phases Finales'!$AB$10:$AD$11,3,0)),"",VLOOKUP(B14,'Phases Finales'!$AB$10:$AD$11,3,0))</f>
        <v/>
      </c>
    </row>
    <row r="15" spans="1:9" ht="18.75">
      <c r="A15" s="351">
        <v>14</v>
      </c>
      <c r="B15" s="357">
        <f>+'Parties groupes_V'!B20</f>
        <v>0</v>
      </c>
      <c r="C15" s="354"/>
      <c r="D15" s="105">
        <f t="shared" si="0"/>
        <v>0</v>
      </c>
      <c r="F15" s="214">
        <f>SUM(IFERROR(VLOOKUP(B15,'Parties groupes_V'!$I$6:$O$29,7,0),0),IFERROR(VLOOKUP(B15,'Parties groupes_V'!$R$6:$X$29,7,0),0),IFERROR(VLOOKUP(B15,'Parties groupes_V'!$AA$6:$AG$29,7,0),0))</f>
        <v>0</v>
      </c>
      <c r="G15" s="216" t="str">
        <f>IF(ISNA(VLOOKUP(B15,'Phases Finales'!$T$7:$V$14,3,0)),"",VLOOKUP(B15,'Phases Finales'!$T$7:$V$14,3,0))</f>
        <v/>
      </c>
      <c r="H15" s="190" t="str">
        <f>IF(ISNA(VLOOKUP(B15,'Phases Finales'!$X$8:$Z$13,3,0)),"",VLOOKUP(B15,'Phases Finales'!$X$8:$Z$13,3,0))</f>
        <v/>
      </c>
      <c r="I15" s="190" t="str">
        <f>IF(ISNA(VLOOKUP(B15,'Phases Finales'!$AB$10:$AD$11,3,0)),"",VLOOKUP(B15,'Phases Finales'!$AB$10:$AD$11,3,0))</f>
        <v/>
      </c>
    </row>
    <row r="16" spans="1:9" ht="18.75">
      <c r="A16" s="351">
        <v>15</v>
      </c>
      <c r="B16" s="357">
        <f>+'Parties groupes_V'!B21</f>
        <v>0</v>
      </c>
      <c r="C16" s="354"/>
      <c r="D16" s="105">
        <f t="shared" si="0"/>
        <v>0</v>
      </c>
      <c r="F16" s="214">
        <f>SUM(IFERROR(VLOOKUP(B16,'Parties groupes_V'!$I$6:$O$29,7,0),0),IFERROR(VLOOKUP(B16,'Parties groupes_V'!$R$6:$X$29,7,0),0),IFERROR(VLOOKUP(B16,'Parties groupes_V'!$AA$6:$AG$29,7,0),0))</f>
        <v>0</v>
      </c>
      <c r="G16" s="216" t="str">
        <f>IF(ISNA(VLOOKUP(B16,'Phases Finales'!$T$7:$V$14,3,0)),"",VLOOKUP(B16,'Phases Finales'!$T$7:$V$14,3,0))</f>
        <v/>
      </c>
      <c r="H16" s="190" t="str">
        <f>IF(ISNA(VLOOKUP(B16,'Phases Finales'!$X$8:$Z$13,3,0)),"",VLOOKUP(B16,'Phases Finales'!$X$8:$Z$13,3,0))</f>
        <v/>
      </c>
      <c r="I16" s="190" t="str">
        <f>IF(ISNA(VLOOKUP(B16,'Phases Finales'!$AB$10:$AD$11,3,0)),"",VLOOKUP(B16,'Phases Finales'!$AB$10:$AD$11,3,0))</f>
        <v/>
      </c>
    </row>
    <row r="17" spans="1:9" ht="18.75">
      <c r="A17" s="351">
        <v>16</v>
      </c>
      <c r="B17" s="357">
        <f>+'Parties groupes_V'!B22</f>
        <v>0</v>
      </c>
      <c r="C17" s="354"/>
      <c r="D17" s="105">
        <f t="shared" si="0"/>
        <v>0</v>
      </c>
      <c r="F17" s="214">
        <f>SUM(IFERROR(VLOOKUP(B17,'Parties groupes_V'!$I$6:$O$29,7,0),0),IFERROR(VLOOKUP(B17,'Parties groupes_V'!$R$6:$X$29,7,0),0),IFERROR(VLOOKUP(B17,'Parties groupes_V'!$AA$6:$AG$29,7,0),0))</f>
        <v>0</v>
      </c>
      <c r="G17" s="216" t="str">
        <f>IF(ISNA(VLOOKUP(B17,'Phases Finales'!$T$7:$V$14,3,0)),"",VLOOKUP(B17,'Phases Finales'!$T$7:$V$14,3,0))</f>
        <v/>
      </c>
      <c r="H17" s="190" t="str">
        <f>IF(ISNA(VLOOKUP(B17,'Phases Finales'!$X$8:$Z$13,3,0)),"",VLOOKUP(B17,'Phases Finales'!$X$8:$Z$13,3,0))</f>
        <v/>
      </c>
      <c r="I17" s="190" t="str">
        <f>IF(ISNA(VLOOKUP(B17,'Phases Finales'!$AB$10:$AD$11,3,0)),"",VLOOKUP(B17,'Phases Finales'!$AB$10:$AD$11,3,0))</f>
        <v/>
      </c>
    </row>
    <row r="18" spans="1:9" ht="18.75">
      <c r="A18" s="351">
        <v>17</v>
      </c>
      <c r="B18" s="357">
        <f>+'Parties groupes_V'!B23</f>
        <v>0</v>
      </c>
      <c r="C18" s="354"/>
      <c r="D18" s="105">
        <f t="shared" si="0"/>
        <v>0</v>
      </c>
      <c r="F18" s="214">
        <f>SUM(IFERROR(VLOOKUP(B18,'Parties groupes_V'!$I$6:$O$29,7,0),0),IFERROR(VLOOKUP(B18,'Parties groupes_V'!$R$6:$X$29,7,0),0),IFERROR(VLOOKUP(B18,'Parties groupes_V'!$AA$6:$AG$29,7,0),0))</f>
        <v>0</v>
      </c>
      <c r="G18" s="216" t="str">
        <f>IF(ISNA(VLOOKUP(B18,'Phases Finales'!$T$7:$V$14,3,0)),"",VLOOKUP(B18,'Phases Finales'!$T$7:$V$14,3,0))</f>
        <v/>
      </c>
      <c r="H18" s="190" t="str">
        <f>IF(ISNA(VLOOKUP(B18,'Phases Finales'!$X$8:$Z$13,3,0)),"",VLOOKUP(B18,'Phases Finales'!$X$8:$Z$13,3,0))</f>
        <v/>
      </c>
      <c r="I18" s="190" t="str">
        <f>IF(ISNA(VLOOKUP(B18,'Phases Finales'!$AB$10:$AD$11,3,0)),"",VLOOKUP(B18,'Phases Finales'!$AB$10:$AD$11,3,0))</f>
        <v/>
      </c>
    </row>
    <row r="19" spans="1:9" ht="18.75">
      <c r="A19" s="351">
        <v>18</v>
      </c>
      <c r="B19" s="357">
        <f>+'Parties groupes_V'!B24</f>
        <v>0</v>
      </c>
      <c r="C19" s="354"/>
      <c r="D19" s="105">
        <f t="shared" si="0"/>
        <v>0</v>
      </c>
      <c r="F19" s="214">
        <f>SUM(IFERROR(VLOOKUP(B19,'Parties groupes_V'!$I$6:$O$29,7,0),0),IFERROR(VLOOKUP(B19,'Parties groupes_V'!$R$6:$X$29,7,0),0),IFERROR(VLOOKUP(B19,'Parties groupes_V'!$AA$6:$AG$29,7,0),0))</f>
        <v>0</v>
      </c>
      <c r="G19" s="216" t="str">
        <f>IF(ISNA(VLOOKUP(B19,'Phases Finales'!$T$7:$V$14,3,0)),"",VLOOKUP(B19,'Phases Finales'!$T$7:$V$14,3,0))</f>
        <v/>
      </c>
      <c r="H19" s="190" t="str">
        <f>IF(ISNA(VLOOKUP(B19,'Phases Finales'!$X$8:$Z$13,3,0)),"",VLOOKUP(B19,'Phases Finales'!$X$8:$Z$13,3,0))</f>
        <v/>
      </c>
      <c r="I19" s="190" t="str">
        <f>IF(ISNA(VLOOKUP(B19,'Phases Finales'!$AB$10:$AD$11,3,0)),"",VLOOKUP(B19,'Phases Finales'!$AB$10:$AD$11,3,0))</f>
        <v/>
      </c>
    </row>
    <row r="20" spans="1:9" ht="18.75">
      <c r="A20" s="351">
        <v>19</v>
      </c>
      <c r="B20" s="357">
        <f>+'Parties groupes_V'!B25</f>
        <v>0</v>
      </c>
      <c r="C20" s="354"/>
      <c r="D20" s="105">
        <f t="shared" si="0"/>
        <v>0</v>
      </c>
      <c r="F20" s="214">
        <f>SUM(IFERROR(VLOOKUP(B20,'Parties groupes_V'!$I$6:$O$29,7,0),0),IFERROR(VLOOKUP(B20,'Parties groupes_V'!$R$6:$X$29,7,0),0),IFERROR(VLOOKUP(B20,'Parties groupes_V'!$AA$6:$AG$29,7,0),0))</f>
        <v>0</v>
      </c>
      <c r="G20" s="216" t="str">
        <f>IF(ISNA(VLOOKUP(B20,'Phases Finales'!$T$7:$V$14,3,0)),"",VLOOKUP(B20,'Phases Finales'!$T$7:$V$14,3,0))</f>
        <v/>
      </c>
      <c r="H20" s="190" t="str">
        <f>IF(ISNA(VLOOKUP(B20,'Phases Finales'!$X$8:$Z$13,3,0)),"",VLOOKUP(B20,'Phases Finales'!$X$8:$Z$13,3,0))</f>
        <v/>
      </c>
      <c r="I20" s="190" t="str">
        <f>IF(ISNA(VLOOKUP(B20,'Phases Finales'!$AB$10:$AD$11,3,0)),"",VLOOKUP(B20,'Phases Finales'!$AB$10:$AD$11,3,0))</f>
        <v/>
      </c>
    </row>
    <row r="21" spans="1:9" ht="19.5" thickBot="1">
      <c r="A21" s="352">
        <v>20</v>
      </c>
      <c r="B21" s="358">
        <f>+'Parties groupes_V'!B26</f>
        <v>0</v>
      </c>
      <c r="C21" s="355"/>
      <c r="D21" s="106">
        <f t="shared" si="0"/>
        <v>0</v>
      </c>
      <c r="F21" s="214">
        <f>SUM(IFERROR(VLOOKUP(B21,'Parties groupes_V'!$I$6:$O$29,7,0),0),IFERROR(VLOOKUP(B21,'Parties groupes_V'!$R$6:$X$29,7,0),0),IFERROR(VLOOKUP(B21,'Parties groupes_V'!$AA$6:$AG$29,7,0),0))</f>
        <v>0</v>
      </c>
      <c r="G21" s="216" t="str">
        <f>IF(ISNA(VLOOKUP(B21,'Phases Finales'!$T$7:$V$14,3,0)),"",VLOOKUP(B21,'Phases Finales'!$T$7:$V$14,3,0))</f>
        <v/>
      </c>
      <c r="H21" s="190" t="str">
        <f>IF(ISNA(VLOOKUP(B21,'Phases Finales'!$X$8:$Z$13,3,0)),"",VLOOKUP(B21,'Phases Finales'!$X$8:$Z$13,3,0))</f>
        <v/>
      </c>
      <c r="I21" s="190" t="str">
        <f>IF(ISNA(VLOOKUP(B21,'Phases Finales'!$AB$10:$AD$11,3,0)),"",VLOOKUP(B21,'Phases Finales'!$AB$10:$AD$11,3,0))</f>
        <v/>
      </c>
    </row>
    <row r="22" spans="1:9" ht="18">
      <c r="A22" s="107"/>
      <c r="B22" s="107"/>
      <c r="C22" s="107"/>
      <c r="D22" s="108">
        <f>SUM(D2:D21)</f>
        <v>0</v>
      </c>
      <c r="F22" s="190">
        <f>SUM(F2:F21)</f>
        <v>0</v>
      </c>
      <c r="G22" s="190">
        <f>SUM(G2:G21)</f>
        <v>0</v>
      </c>
      <c r="H22" s="190">
        <f>SUM(H2:H21)</f>
        <v>0</v>
      </c>
      <c r="I22" s="190">
        <f>SUM(I2:I21)</f>
        <v>0</v>
      </c>
    </row>
    <row r="24" spans="1:9" ht="18">
      <c r="D24" s="389">
        <v>31</v>
      </c>
    </row>
  </sheetData>
  <sheetProtection sheet="1" objects="1" scenarios="1"/>
  <pageMargins left="0.7" right="0.7" top="0.75" bottom="0.75" header="0.3" footer="0.3"/>
  <pageSetup paperSize="9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2:A33"/>
  <sheetViews>
    <sheetView workbookViewId="0">
      <selection activeCell="Q13" sqref="Q13"/>
    </sheetView>
  </sheetViews>
  <sheetFormatPr baseColWidth="10" defaultRowHeight="12.75"/>
  <cols>
    <col min="1" max="1" width="11.42578125" style="288"/>
  </cols>
  <sheetData>
    <row r="2" spans="1:1" ht="18.75">
      <c r="A2" s="278" t="s">
        <v>93</v>
      </c>
    </row>
    <row r="3" spans="1:1" ht="18.75">
      <c r="A3" s="279"/>
    </row>
    <row r="4" spans="1:1" ht="18.75">
      <c r="A4" s="279"/>
    </row>
    <row r="5" spans="1:1" ht="18.75">
      <c r="A5" s="279" t="s">
        <v>94</v>
      </c>
    </row>
    <row r="6" spans="1:1" ht="18.75">
      <c r="A6" s="279"/>
    </row>
    <row r="7" spans="1:1" ht="18.75">
      <c r="A7" s="279" t="s">
        <v>95</v>
      </c>
    </row>
    <row r="8" spans="1:1" ht="18.75">
      <c r="A8" s="279"/>
    </row>
    <row r="9" spans="1:1" ht="18.75">
      <c r="A9" s="279" t="s">
        <v>96</v>
      </c>
    </row>
    <row r="10" spans="1:1" ht="18.75">
      <c r="A10" s="279"/>
    </row>
    <row r="11" spans="1:1" ht="18.75">
      <c r="A11" s="280" t="s">
        <v>97</v>
      </c>
    </row>
    <row r="12" spans="1:1" ht="18.75">
      <c r="A12" s="279"/>
    </row>
    <row r="13" spans="1:1" ht="18.75">
      <c r="A13" s="281" t="s">
        <v>98</v>
      </c>
    </row>
    <row r="14" spans="1:1" ht="18.75">
      <c r="A14" s="282" t="s">
        <v>99</v>
      </c>
    </row>
    <row r="15" spans="1:1" ht="18.75">
      <c r="A15" s="282" t="s">
        <v>100</v>
      </c>
    </row>
    <row r="16" spans="1:1" ht="18.75">
      <c r="A16" s="283" t="s">
        <v>101</v>
      </c>
    </row>
    <row r="17" spans="1:1" ht="18.75">
      <c r="A17" s="282" t="s">
        <v>102</v>
      </c>
    </row>
    <row r="18" spans="1:1" ht="18.75">
      <c r="A18" s="282" t="s">
        <v>103</v>
      </c>
    </row>
    <row r="19" spans="1:1" ht="18.75">
      <c r="A19" s="282" t="s">
        <v>104</v>
      </c>
    </row>
    <row r="20" spans="1:1" ht="18.75">
      <c r="A20" s="284"/>
    </row>
    <row r="21" spans="1:1" ht="18.75">
      <c r="A21" s="285" t="s">
        <v>105</v>
      </c>
    </row>
    <row r="22" spans="1:1" ht="18.75">
      <c r="A22" s="285" t="s">
        <v>106</v>
      </c>
    </row>
    <row r="23" spans="1:1" ht="18.75">
      <c r="A23" s="285"/>
    </row>
    <row r="24" spans="1:1" ht="18.75">
      <c r="A24" s="285"/>
    </row>
    <row r="25" spans="1:1" ht="18.75">
      <c r="A25" s="286" t="s">
        <v>107</v>
      </c>
    </row>
    <row r="26" spans="1:1" ht="18.75">
      <c r="A26" s="287" t="s">
        <v>108</v>
      </c>
    </row>
    <row r="27" spans="1:1" ht="18.75">
      <c r="A27" s="287" t="s">
        <v>109</v>
      </c>
    </row>
    <row r="28" spans="1:1" ht="18.75">
      <c r="A28" s="286" t="s">
        <v>110</v>
      </c>
    </row>
    <row r="29" spans="1:1" ht="18.75">
      <c r="A29" s="286" t="s">
        <v>111</v>
      </c>
    </row>
    <row r="30" spans="1:1" ht="18.75">
      <c r="A30" s="287" t="s">
        <v>112</v>
      </c>
    </row>
    <row r="31" spans="1:1" ht="18.75">
      <c r="A31" s="287" t="s">
        <v>113</v>
      </c>
    </row>
    <row r="32" spans="1:1" ht="18.75">
      <c r="A32" s="287" t="s">
        <v>114</v>
      </c>
    </row>
    <row r="33" spans="1:1" ht="18.75">
      <c r="A33" s="279" t="s">
        <v>115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3</vt:i4>
      </vt:variant>
    </vt:vector>
  </HeadingPairs>
  <TitlesOfParts>
    <vt:vector size="10" baseType="lpstr">
      <vt:lpstr>Xème J_Xxxxx_M4</vt:lpstr>
      <vt:lpstr>Déroulé</vt:lpstr>
      <vt:lpstr>Parties groupes_V</vt:lpstr>
      <vt:lpstr>Phases Finales</vt:lpstr>
      <vt:lpstr>Classement</vt:lpstr>
      <vt:lpstr>Points Catégorie</vt:lpstr>
      <vt:lpstr>Epreuve  d'appui</vt:lpstr>
      <vt:lpstr>'Epreuve  d''appui'!_GoBack</vt:lpstr>
      <vt:lpstr>v2T2RANS</vt:lpstr>
      <vt:lpstr>'Parties groupes_V'!Zone_d_impression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Alain</dc:creator>
  <cp:lastModifiedBy>Alain</cp:lastModifiedBy>
  <cp:lastPrinted>2022-09-12T17:17:42Z</cp:lastPrinted>
  <dcterms:created xsi:type="dcterms:W3CDTF">2004-09-07T08:56:58Z</dcterms:created>
  <dcterms:modified xsi:type="dcterms:W3CDTF">2023-07-08T07:55:12Z</dcterms:modified>
</cp:coreProperties>
</file>